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E48" i="1" l="1"/>
  <c r="BE47" i="1"/>
  <c r="BE46" i="1"/>
  <c r="BE45" i="1"/>
  <c r="BE44" i="1"/>
  <c r="BD49" i="1"/>
  <c r="BC49" i="1"/>
  <c r="BB49" i="1"/>
  <c r="AK47" i="1"/>
  <c r="AK46" i="1"/>
  <c r="AK45" i="1"/>
  <c r="AK44" i="1"/>
  <c r="AK48" i="1"/>
  <c r="BA49" i="1"/>
  <c r="BE49" i="1" l="1"/>
  <c r="AY49" i="1"/>
  <c r="AX49" i="1"/>
  <c r="AU49" i="1" l="1"/>
  <c r="AT49" i="1"/>
  <c r="AS49" i="1"/>
  <c r="AG49" i="1"/>
  <c r="T48" i="1" l="1"/>
  <c r="V48" i="1" s="1"/>
  <c r="T45" i="1"/>
  <c r="V45" i="1" s="1"/>
  <c r="T44" i="1"/>
  <c r="V44" i="1" s="1"/>
  <c r="T47" i="1"/>
  <c r="V47" i="1" s="1"/>
  <c r="T46" i="1"/>
  <c r="V46" i="1" s="1"/>
  <c r="V49" i="1" l="1"/>
  <c r="AV49" i="1" l="1"/>
  <c r="AR49" i="1"/>
  <c r="AQ49" i="1"/>
  <c r="AP49" i="1"/>
  <c r="AO49" i="1"/>
  <c r="AN49" i="1"/>
  <c r="AJ49" i="1"/>
  <c r="AB49" i="1"/>
  <c r="AA49" i="1"/>
  <c r="Y49" i="1"/>
  <c r="R49" i="1"/>
  <c r="P49" i="1"/>
  <c r="T49" i="1" s="1"/>
  <c r="O49" i="1"/>
  <c r="M49" i="1"/>
  <c r="L49" i="1"/>
  <c r="K49" i="1"/>
  <c r="I49" i="1"/>
  <c r="F49" i="1"/>
  <c r="E49" i="1"/>
  <c r="D49" i="1"/>
  <c r="C49" i="1"/>
  <c r="B49" i="1"/>
  <c r="AM48" i="1"/>
  <c r="AI48" i="1"/>
  <c r="Z48" i="1"/>
  <c r="X48" i="1"/>
  <c r="U48" i="1"/>
  <c r="N48" i="1"/>
  <c r="S48" i="1" s="1"/>
  <c r="H48" i="1"/>
  <c r="G48" i="1"/>
  <c r="AM47" i="1"/>
  <c r="AI47" i="1"/>
  <c r="Z47" i="1"/>
  <c r="X47" i="1"/>
  <c r="U47" i="1"/>
  <c r="N47" i="1"/>
  <c r="S47" i="1" s="1"/>
  <c r="H47" i="1"/>
  <c r="G47" i="1"/>
  <c r="AM46" i="1"/>
  <c r="AI46" i="1"/>
  <c r="Z46" i="1"/>
  <c r="X46" i="1"/>
  <c r="U46" i="1"/>
  <c r="N46" i="1"/>
  <c r="S46" i="1" s="1"/>
  <c r="H46" i="1"/>
  <c r="G46" i="1"/>
  <c r="AM45" i="1"/>
  <c r="AI45" i="1"/>
  <c r="Z45" i="1"/>
  <c r="X45" i="1"/>
  <c r="U45" i="1"/>
  <c r="N45" i="1"/>
  <c r="S45" i="1" s="1"/>
  <c r="H45" i="1"/>
  <c r="G45" i="1"/>
  <c r="AM44" i="1"/>
  <c r="AM49" i="1" s="1"/>
  <c r="AI44" i="1"/>
  <c r="AI49" i="1" s="1"/>
  <c r="Z44" i="1"/>
  <c r="Z49" i="1" s="1"/>
  <c r="X44" i="1"/>
  <c r="U44" i="1"/>
  <c r="N44" i="1"/>
  <c r="S44" i="1" s="1"/>
  <c r="H44" i="1"/>
  <c r="G44" i="1"/>
  <c r="AH45" i="1" l="1"/>
  <c r="AH44" i="1"/>
  <c r="AH48" i="1"/>
  <c r="AH47" i="1"/>
  <c r="AH46" i="1"/>
  <c r="J46" i="1"/>
  <c r="AL44" i="1"/>
  <c r="W44" i="1"/>
  <c r="Q44" i="1" s="1"/>
  <c r="AL45" i="1"/>
  <c r="W45" i="1"/>
  <c r="Q45" i="1" s="1"/>
  <c r="AF45" i="1" s="1"/>
  <c r="AL46" i="1"/>
  <c r="W46" i="1"/>
  <c r="Q46" i="1" s="1"/>
  <c r="AF46" i="1" s="1"/>
  <c r="AL47" i="1"/>
  <c r="W47" i="1"/>
  <c r="Q47" i="1" s="1"/>
  <c r="AL48" i="1"/>
  <c r="W48" i="1"/>
  <c r="Q48" i="1" s="1"/>
  <c r="X49" i="1"/>
  <c r="S49" i="1"/>
  <c r="N49" i="1"/>
  <c r="U49" i="1"/>
  <c r="AE46" i="1"/>
  <c r="AM29" i="1"/>
  <c r="AM31" i="1" s="1"/>
  <c r="AL29" i="1"/>
  <c r="AL31" i="1" s="1"/>
  <c r="AK29" i="1"/>
  <c r="AK31" i="1" s="1"/>
  <c r="AJ29" i="1"/>
  <c r="AJ31" i="1" s="1"/>
  <c r="AI29" i="1"/>
  <c r="AN27" i="1"/>
  <c r="AN28" i="1" s="1"/>
  <c r="AN26" i="1"/>
  <c r="AN23" i="1"/>
  <c r="AN24" i="1"/>
  <c r="AN25" i="1"/>
  <c r="J48" i="1" l="1"/>
  <c r="J44" i="1"/>
  <c r="J47" i="1"/>
  <c r="J45" i="1"/>
  <c r="J49" i="1" s="1"/>
  <c r="AL49" i="1"/>
  <c r="AE44" i="1"/>
  <c r="AE45" i="1"/>
  <c r="AE48" i="1"/>
  <c r="AE47" i="1"/>
  <c r="AN29" i="1"/>
  <c r="AI31" i="1"/>
  <c r="AF48" i="1"/>
  <c r="AC48" i="1"/>
  <c r="AF47" i="1"/>
  <c r="AC47" i="1"/>
  <c r="AC46" i="1"/>
  <c r="AW46" i="1" s="1"/>
  <c r="AC45" i="1"/>
  <c r="AW45" i="1" s="1"/>
  <c r="Q49" i="1"/>
  <c r="AF44" i="1"/>
  <c r="AC44" i="1"/>
  <c r="W49" i="1"/>
  <c r="AK49" i="1"/>
  <c r="AW6" i="1"/>
  <c r="AW10" i="1"/>
  <c r="AW9" i="1"/>
  <c r="AW8" i="1"/>
  <c r="AW7" i="1"/>
  <c r="AW48" i="1" l="1"/>
  <c r="AW47" i="1"/>
  <c r="AW44" i="1"/>
  <c r="AE49" i="1"/>
  <c r="AC49" i="1"/>
  <c r="AF49" i="1"/>
  <c r="J50" i="1" l="1"/>
  <c r="J51" i="1" s="1"/>
  <c r="AW49" i="1"/>
  <c r="AW52" i="1" s="1"/>
  <c r="AV11" i="1" l="1"/>
  <c r="AW11" i="1" l="1"/>
  <c r="AW14" i="1" s="1"/>
</calcChain>
</file>

<file path=xl/sharedStrings.xml><?xml version="1.0" encoding="utf-8"?>
<sst xmlns="http://schemas.openxmlformats.org/spreadsheetml/2006/main" count="78" uniqueCount="70">
  <si>
    <t>ДГ</t>
  </si>
  <si>
    <t xml:space="preserve">ДГ ПРОЛЕТ </t>
  </si>
  <si>
    <t>ДГ ДЕТЕЛИНА</t>
  </si>
  <si>
    <t>ДГ САМОКОВО</t>
  </si>
  <si>
    <t>ДГ ЗОРНИЦА</t>
  </si>
  <si>
    <t xml:space="preserve">ДГ ЗВЪНЧЕ </t>
  </si>
  <si>
    <t>ДЕЦА 5-6Г.</t>
  </si>
  <si>
    <t>3-4Г.</t>
  </si>
  <si>
    <t>ЯСЛА</t>
  </si>
  <si>
    <t xml:space="preserve">СТАНДАРТИ </t>
  </si>
  <si>
    <t>БЮДЖЕТ</t>
  </si>
  <si>
    <t>БР. ПЕР.</t>
  </si>
  <si>
    <t>ПЕД.</t>
  </si>
  <si>
    <t>БРУТНА 
РЗ</t>
  </si>
  <si>
    <t>БРУТНА 
РЗ ПЕД.</t>
  </si>
  <si>
    <t>БРУТНА 
РЗ НЕПЕД.</t>
  </si>
  <si>
    <t>§0101</t>
  </si>
  <si>
    <t>НЕПЕД.</t>
  </si>
  <si>
    <t>§0208</t>
  </si>
  <si>
    <t>§0209</t>
  </si>
  <si>
    <t>§0580</t>
  </si>
  <si>
    <t>§1011</t>
  </si>
  <si>
    <t>§1015</t>
  </si>
  <si>
    <t>§1020</t>
  </si>
  <si>
    <t>§0101 
пед пер.</t>
  </si>
  <si>
    <t>§0552
 4.3%</t>
  </si>
  <si>
    <t>§0560
 4.8%</t>
  </si>
  <si>
    <t>§0101
 ОБЩО</t>
  </si>
  <si>
    <t>§0205 
ОБЩО</t>
  </si>
  <si>
    <t>остатък</t>
  </si>
  <si>
    <t>сума за получ.</t>
  </si>
  <si>
    <t>ДЪРЖАВНИ ДЕЙНОСТИ</t>
  </si>
  <si>
    <t>тр. Мед.
9.60лв.</t>
  </si>
  <si>
    <t>§0551
14.26%</t>
  </si>
  <si>
    <t>§202</t>
  </si>
  <si>
    <t>ПЪТНИ§1020</t>
  </si>
  <si>
    <t>групи</t>
  </si>
  <si>
    <t>общо 
бр. деца</t>
  </si>
  <si>
    <t>Ср. По
 рег.
 Коеф.</t>
  </si>
  <si>
    <t>ср.за комп.
 На отр.
 Р-ки</t>
  </si>
  <si>
    <t>прех.ост.</t>
  </si>
  <si>
    <t>общо</t>
  </si>
  <si>
    <t>РАБ.ОБЛ.
 У-ЛИ 430лв.</t>
  </si>
  <si>
    <t>§1013
р. обл 300лв.</t>
  </si>
  <si>
    <t>кв. 1.2%</t>
  </si>
  <si>
    <t>бюджет + доб.+прех. Ост.</t>
  </si>
  <si>
    <t>ОБЩО</t>
  </si>
  <si>
    <t>ДМС</t>
  </si>
  <si>
    <t>стандарт</t>
  </si>
  <si>
    <t>храна</t>
  </si>
  <si>
    <t>проект</t>
  </si>
  <si>
    <t>соц.</t>
  </si>
  <si>
    <t>пътни</t>
  </si>
  <si>
    <t>пр.ост.</t>
  </si>
  <si>
    <t>по стандарти</t>
  </si>
  <si>
    <t>ДИФ. 
4%</t>
  </si>
  <si>
    <t>§0101 
НЕпед пер.</t>
  </si>
  <si>
    <t>ДИФ. НЕПЕД
2.9%</t>
  </si>
  <si>
    <t>БЮДЖЕТ 2021</t>
  </si>
  <si>
    <t>База деца към 01.12.2020г.</t>
  </si>
  <si>
    <t>§551</t>
  </si>
  <si>
    <t>§1091 §0205 
СБКО 2.5</t>
  </si>
  <si>
    <t xml:space="preserve">§1062
</t>
  </si>
  <si>
    <t>стандарти</t>
  </si>
  <si>
    <t>д-ие</t>
  </si>
  <si>
    <t>ЦОИДУЕМ</t>
  </si>
  <si>
    <t>АПСПО</t>
  </si>
  <si>
    <t>ПО</t>
  </si>
  <si>
    <t>БЮДЖЕТ ЗА Р-ИЕ</t>
  </si>
  <si>
    <t>15332 ХР.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</si>
</sst>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4" fillId="0" borderId="2" xfId="1" applyFont="1" applyBorder="1"/>
    <xf numFmtId="0" fontId="5" fillId="0" borderId="0" xfId="0" applyFont="1"/>
    <xf numFmtId="0" fontId="3" fillId="0" borderId="1" xfId="0" applyFont="1" applyBorder="1" applyAlignment="1">
      <alignment wrapText="1"/>
    </xf>
    <xf numFmtId="2" fontId="0" fillId="0" borderId="1" xfId="0" applyNumberFormat="1" applyBorder="1"/>
    <xf numFmtId="2" fontId="1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2" fontId="8" fillId="0" borderId="1" xfId="0" applyNumberFormat="1" applyFont="1" applyBorder="1"/>
    <xf numFmtId="0" fontId="0" fillId="0" borderId="0" xfId="0" applyBorder="1"/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4" fillId="0" borderId="0" xfId="1" applyFont="1" applyBorder="1"/>
    <xf numFmtId="2" fontId="0" fillId="0" borderId="0" xfId="0" applyNumberFormat="1" applyBorder="1"/>
    <xf numFmtId="0" fontId="7" fillId="0" borderId="0" xfId="0" applyFont="1" applyBorder="1"/>
    <xf numFmtId="0" fontId="8" fillId="0" borderId="0" xfId="0" applyFont="1" applyBorder="1"/>
    <xf numFmtId="2" fontId="8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0" fontId="6" fillId="0" borderId="0" xfId="0" applyFont="1" applyBorder="1"/>
    <xf numFmtId="0" fontId="10" fillId="0" borderId="1" xfId="0" applyFont="1" applyBorder="1"/>
    <xf numFmtId="2" fontId="9" fillId="0" borderId="1" xfId="0" applyNumberFormat="1" applyFont="1" applyBorder="1"/>
    <xf numFmtId="2" fontId="11" fillId="0" borderId="1" xfId="0" applyNumberFormat="1" applyFont="1" applyBorder="1"/>
    <xf numFmtId="0" fontId="9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3" xfId="1" applyFont="1" applyBorder="1"/>
    <xf numFmtId="1" fontId="0" fillId="0" borderId="1" xfId="0" applyNumberFormat="1" applyBorder="1"/>
    <xf numFmtId="1" fontId="1" fillId="0" borderId="1" xfId="0" applyNumberFormat="1" applyFont="1" applyBorder="1"/>
    <xf numFmtId="0" fontId="0" fillId="0" borderId="1" xfId="0" applyBorder="1" applyAlignment="1">
      <alignment wrapText="1"/>
    </xf>
    <xf numFmtId="0" fontId="5" fillId="0" borderId="1" xfId="0" applyFont="1" applyBorder="1"/>
    <xf numFmtId="0" fontId="1" fillId="0" borderId="1" xfId="0" applyFont="1" applyFill="1" applyBorder="1"/>
    <xf numFmtId="2" fontId="13" fillId="0" borderId="1" xfId="0" applyNumberFormat="1" applyFont="1" applyBorder="1"/>
    <xf numFmtId="2" fontId="1" fillId="0" borderId="1" xfId="0" applyNumberFormat="1" applyFont="1" applyFill="1" applyBorder="1"/>
    <xf numFmtId="0" fontId="1" fillId="0" borderId="4" xfId="0" applyFont="1" applyFill="1" applyBorder="1"/>
    <xf numFmtId="2" fontId="0" fillId="0" borderId="1" xfId="0" applyNumberFormat="1" applyFill="1" applyBorder="1"/>
    <xf numFmtId="0" fontId="0" fillId="0" borderId="5" xfId="0" applyFill="1" applyBorder="1" applyAlignment="1">
      <alignment wrapText="1"/>
    </xf>
    <xf numFmtId="2" fontId="1" fillId="0" borderId="0" xfId="0" applyNumberFormat="1" applyFont="1"/>
    <xf numFmtId="2" fontId="6" fillId="0" borderId="1" xfId="0" applyNumberFormat="1" applyFont="1" applyBorder="1"/>
    <xf numFmtId="0" fontId="0" fillId="0" borderId="1" xfId="0" applyFont="1" applyBorder="1"/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74"/>
  <sheetViews>
    <sheetView tabSelected="1" zoomScale="91" zoomScaleNormal="91" workbookViewId="0">
      <selection activeCell="AG86" sqref="AG86"/>
    </sheetView>
  </sheetViews>
  <sheetFormatPr defaultRowHeight="15" x14ac:dyDescent="0.25"/>
  <cols>
    <col min="1" max="1" width="19.140625" customWidth="1"/>
    <col min="2" max="2" width="7.5703125" customWidth="1"/>
    <col min="3" max="4" width="6.5703125" customWidth="1"/>
    <col min="5" max="5" width="6.140625" customWidth="1"/>
    <col min="6" max="6" width="7.42578125" customWidth="1"/>
    <col min="7" max="7" width="10.5703125" hidden="1" customWidth="1"/>
    <col min="8" max="9" width="7.42578125" hidden="1" customWidth="1"/>
    <col min="10" max="10" width="11.85546875" hidden="1" customWidth="1"/>
    <col min="11" max="11" width="7.140625" customWidth="1"/>
    <col min="12" max="12" width="5.5703125" customWidth="1"/>
    <col min="13" max="13" width="9.42578125" customWidth="1"/>
    <col min="14" max="14" width="10.42578125" customWidth="1"/>
    <col min="15" max="15" width="10.85546875" customWidth="1"/>
    <col min="16" max="16" width="12.28515625" customWidth="1"/>
    <col min="17" max="18" width="12.42578125" customWidth="1"/>
    <col min="19" max="20" width="10.85546875" customWidth="1"/>
    <col min="21" max="22" width="10.7109375" customWidth="1"/>
    <col min="25" max="25" width="9.85546875" customWidth="1"/>
    <col min="26" max="26" width="12.140625" customWidth="1"/>
    <col min="27" max="27" width="10.42578125" customWidth="1"/>
    <col min="28" max="28" width="8.140625" customWidth="1"/>
    <col min="30" max="30" width="7.7109375" customWidth="1"/>
    <col min="31" max="31" width="9.42578125" customWidth="1"/>
    <col min="32" max="32" width="9.28515625" customWidth="1"/>
    <col min="33" max="33" width="9.85546875" customWidth="1"/>
    <col min="34" max="34" width="10.85546875" customWidth="1"/>
    <col min="35" max="35" width="7.85546875" customWidth="1"/>
    <col min="36" max="36" width="9.28515625" customWidth="1"/>
    <col min="37" max="37" width="12.5703125" customWidth="1"/>
    <col min="38" max="38" width="11" customWidth="1"/>
    <col min="39" max="39" width="10" customWidth="1"/>
    <col min="40" max="43" width="13.7109375" customWidth="1"/>
    <col min="44" max="47" width="11.85546875" customWidth="1"/>
    <col min="48" max="48" width="12.7109375" customWidth="1"/>
    <col min="49" max="50" width="14" customWidth="1"/>
    <col min="52" max="52" width="10.28515625" bestFit="1" customWidth="1"/>
    <col min="54" max="54" width="7.42578125" customWidth="1"/>
    <col min="56" max="56" width="9.42578125" customWidth="1"/>
    <col min="57" max="57" width="11.85546875" customWidth="1"/>
  </cols>
  <sheetData>
    <row r="1" spans="1:49" ht="0.75" customHeight="1" x14ac:dyDescent="0.25"/>
    <row r="2" spans="1:49" ht="21" hidden="1" x14ac:dyDescent="0.35">
      <c r="E2" s="5"/>
      <c r="F2" s="5"/>
      <c r="G2" s="5"/>
      <c r="H2" s="5"/>
      <c r="I2" s="5"/>
      <c r="J2" s="5"/>
    </row>
    <row r="3" spans="1:49" hidden="1" x14ac:dyDescent="0.25"/>
    <row r="4" spans="1:49" hidden="1" x14ac:dyDescent="0.25"/>
    <row r="5" spans="1:49" ht="1.5" hidden="1" customHeight="1" x14ac:dyDescent="0.3">
      <c r="A5" s="3"/>
      <c r="B5" s="3"/>
      <c r="C5" s="6"/>
      <c r="D5" s="3"/>
      <c r="E5" s="3"/>
      <c r="F5" s="6"/>
      <c r="G5" s="6"/>
      <c r="H5" s="6"/>
      <c r="I5" s="6"/>
      <c r="J5" s="3"/>
      <c r="K5" s="3"/>
      <c r="L5" s="3"/>
      <c r="M5" s="3"/>
      <c r="N5" s="6"/>
      <c r="O5" s="6"/>
      <c r="P5" s="6"/>
      <c r="Q5" s="6"/>
      <c r="R5" s="6"/>
      <c r="S5" s="10"/>
      <c r="T5" s="10"/>
      <c r="U5" s="6"/>
      <c r="V5" s="6"/>
      <c r="W5" s="6"/>
      <c r="X5" s="6"/>
      <c r="Y5" s="6"/>
      <c r="Z5" s="6"/>
      <c r="AA5" s="3"/>
      <c r="AB5" s="3"/>
      <c r="AC5" s="6"/>
      <c r="AD5" s="6"/>
      <c r="AE5" s="6"/>
      <c r="AF5" s="6"/>
      <c r="AG5" s="3"/>
      <c r="AH5" s="3"/>
      <c r="AI5" s="6"/>
      <c r="AJ5" s="3"/>
      <c r="AK5" s="3"/>
      <c r="AL5" s="25"/>
      <c r="AM5" s="6"/>
      <c r="AN5" s="31"/>
      <c r="AO5" s="31"/>
      <c r="AP5" s="31"/>
      <c r="AQ5" s="31"/>
      <c r="AR5" s="32"/>
      <c r="AS5" s="32"/>
      <c r="AT5" s="32"/>
      <c r="AU5" s="32"/>
      <c r="AV5" s="1" t="s">
        <v>35</v>
      </c>
      <c r="AW5" s="1" t="s">
        <v>41</v>
      </c>
    </row>
    <row r="6" spans="1:49" ht="18" hidden="1" x14ac:dyDescent="0.25">
      <c r="A6" s="4"/>
      <c r="B6" s="33"/>
      <c r="C6" s="1"/>
      <c r="D6" s="1"/>
      <c r="E6" s="1"/>
      <c r="F6" s="1"/>
      <c r="G6" s="34"/>
      <c r="H6" s="1"/>
      <c r="I6" s="1"/>
      <c r="J6" s="34"/>
      <c r="K6" s="1"/>
      <c r="L6" s="1"/>
      <c r="M6" s="1"/>
      <c r="N6" s="1"/>
      <c r="O6" s="1"/>
      <c r="P6" s="1"/>
      <c r="Q6" s="7"/>
      <c r="R6" s="7"/>
      <c r="S6" s="11"/>
      <c r="T6" s="11"/>
      <c r="U6" s="28"/>
      <c r="V6" s="28"/>
      <c r="W6" s="7"/>
      <c r="X6" s="7"/>
      <c r="Y6" s="7"/>
      <c r="Z6" s="1"/>
      <c r="AA6" s="7"/>
      <c r="AB6" s="1"/>
      <c r="AC6" s="1"/>
      <c r="AD6" s="1"/>
      <c r="AE6" s="1"/>
      <c r="AF6" s="1"/>
      <c r="AG6" s="1"/>
      <c r="AH6" s="1"/>
      <c r="AI6" s="1"/>
      <c r="AJ6" s="1"/>
      <c r="AK6" s="7"/>
      <c r="AL6" s="26"/>
      <c r="AM6" s="1"/>
      <c r="AN6" s="7"/>
      <c r="AO6" s="7"/>
      <c r="AP6" s="7"/>
      <c r="AQ6" s="7"/>
      <c r="AR6" s="7"/>
      <c r="AS6" s="7"/>
      <c r="AT6" s="7"/>
      <c r="AU6" s="7"/>
      <c r="AV6" s="1">
        <v>382</v>
      </c>
      <c r="AW6" s="7">
        <f>AR6+AN6+AK6+AJ6+AI6+AH6+AG6+AF6+AE6+AC6+AB6+AA6+X6+Q6+AP6+AO6</f>
        <v>0</v>
      </c>
    </row>
    <row r="7" spans="1:49" ht="18.75" hidden="1" x14ac:dyDescent="0.3">
      <c r="A7" s="10"/>
      <c r="B7" s="10"/>
      <c r="C7" s="11"/>
      <c r="D7" s="11"/>
      <c r="E7" s="11"/>
      <c r="F7" s="11"/>
      <c r="G7" s="34"/>
      <c r="H7" s="1"/>
      <c r="I7" s="1"/>
      <c r="J7" s="34"/>
      <c r="K7" s="11"/>
      <c r="L7" s="11"/>
      <c r="M7" s="11"/>
      <c r="N7" s="11"/>
      <c r="O7" s="11"/>
      <c r="P7" s="11"/>
      <c r="Q7" s="7"/>
      <c r="R7" s="12"/>
      <c r="S7" s="11"/>
      <c r="T7" s="11"/>
      <c r="U7" s="28"/>
      <c r="V7" s="28"/>
      <c r="W7" s="12"/>
      <c r="X7" s="12"/>
      <c r="Y7" s="12"/>
      <c r="Z7" s="11"/>
      <c r="AA7" s="7"/>
      <c r="AB7" s="1"/>
      <c r="AC7" s="1"/>
      <c r="AD7" s="1"/>
      <c r="AE7" s="11"/>
      <c r="AF7" s="11"/>
      <c r="AG7" s="11"/>
      <c r="AH7" s="11"/>
      <c r="AI7" s="11"/>
      <c r="AJ7" s="7"/>
      <c r="AK7" s="7"/>
      <c r="AL7" s="26"/>
      <c r="AM7" s="1"/>
      <c r="AN7" s="7"/>
      <c r="AO7" s="7"/>
      <c r="AP7" s="7"/>
      <c r="AQ7" s="7"/>
      <c r="AR7" s="7"/>
      <c r="AS7" s="7"/>
      <c r="AT7" s="7"/>
      <c r="AU7" s="7"/>
      <c r="AV7" s="1">
        <v>382</v>
      </c>
      <c r="AW7" s="7">
        <f t="shared" ref="AW7:AW10" si="0">AR7+AN7+AK7+AJ7+AI7+AH7+AG7+AF7+AE7+AC7+AB7+AA7+X7+Q7+AP7+AO7</f>
        <v>0</v>
      </c>
    </row>
    <row r="8" spans="1:49" ht="18.75" hidden="1" x14ac:dyDescent="0.3">
      <c r="A8" s="3"/>
      <c r="B8" s="3"/>
      <c r="C8" s="1"/>
      <c r="D8" s="1"/>
      <c r="E8" s="1"/>
      <c r="F8" s="1"/>
      <c r="G8" s="34"/>
      <c r="H8" s="1"/>
      <c r="I8" s="1"/>
      <c r="J8" s="34"/>
      <c r="K8" s="1"/>
      <c r="L8" s="1"/>
      <c r="M8" s="1"/>
      <c r="N8" s="1"/>
      <c r="O8" s="1"/>
      <c r="P8" s="1"/>
      <c r="Q8" s="7"/>
      <c r="R8" s="7"/>
      <c r="S8" s="11"/>
      <c r="T8" s="11"/>
      <c r="U8" s="28"/>
      <c r="V8" s="28"/>
      <c r="W8" s="7"/>
      <c r="X8" s="7"/>
      <c r="Y8" s="7"/>
      <c r="Z8" s="1"/>
      <c r="AA8" s="7"/>
      <c r="AB8" s="1"/>
      <c r="AC8" s="1"/>
      <c r="AD8" s="1"/>
      <c r="AE8" s="1"/>
      <c r="AF8" s="1"/>
      <c r="AG8" s="1"/>
      <c r="AH8" s="1"/>
      <c r="AI8" s="1"/>
      <c r="AJ8" s="7"/>
      <c r="AK8" s="7"/>
      <c r="AL8" s="26"/>
      <c r="AM8" s="1"/>
      <c r="AN8" s="7"/>
      <c r="AO8" s="7"/>
      <c r="AP8" s="7"/>
      <c r="AQ8" s="7"/>
      <c r="AR8" s="7"/>
      <c r="AS8" s="7"/>
      <c r="AT8" s="7"/>
      <c r="AU8" s="7"/>
      <c r="AV8" s="1">
        <v>382</v>
      </c>
      <c r="AW8" s="7">
        <f t="shared" si="0"/>
        <v>0</v>
      </c>
    </row>
    <row r="9" spans="1:49" ht="18.75" hidden="1" x14ac:dyDescent="0.3">
      <c r="A9" s="3"/>
      <c r="B9" s="3"/>
      <c r="C9" s="1"/>
      <c r="D9" s="1"/>
      <c r="E9" s="1"/>
      <c r="F9" s="1"/>
      <c r="G9" s="34"/>
      <c r="H9" s="1"/>
      <c r="I9" s="1"/>
      <c r="J9" s="34"/>
      <c r="K9" s="1"/>
      <c r="L9" s="1"/>
      <c r="M9" s="1"/>
      <c r="N9" s="1"/>
      <c r="O9" s="1"/>
      <c r="P9" s="1"/>
      <c r="Q9" s="7"/>
      <c r="R9" s="7"/>
      <c r="S9" s="11"/>
      <c r="T9" s="11"/>
      <c r="U9" s="28"/>
      <c r="V9" s="28"/>
      <c r="W9" s="7"/>
      <c r="X9" s="7"/>
      <c r="Y9" s="7"/>
      <c r="Z9" s="1"/>
      <c r="AA9" s="7"/>
      <c r="AB9" s="1"/>
      <c r="AC9" s="1"/>
      <c r="AD9" s="1"/>
      <c r="AE9" s="1"/>
      <c r="AF9" s="1"/>
      <c r="AG9" s="1"/>
      <c r="AH9" s="1"/>
      <c r="AI9" s="1"/>
      <c r="AJ9" s="7"/>
      <c r="AK9" s="7"/>
      <c r="AL9" s="26"/>
      <c r="AM9" s="1"/>
      <c r="AN9" s="7"/>
      <c r="AO9" s="7"/>
      <c r="AP9" s="7"/>
      <c r="AQ9" s="7"/>
      <c r="AR9" s="7"/>
      <c r="AS9" s="7"/>
      <c r="AT9" s="7"/>
      <c r="AU9" s="7"/>
      <c r="AV9" s="1">
        <v>382</v>
      </c>
      <c r="AW9" s="7">
        <f t="shared" si="0"/>
        <v>0</v>
      </c>
    </row>
    <row r="10" spans="1:49" ht="18.75" hidden="1" x14ac:dyDescent="0.3">
      <c r="A10" s="3"/>
      <c r="B10" s="3"/>
      <c r="C10" s="1"/>
      <c r="D10" s="1"/>
      <c r="E10" s="1"/>
      <c r="F10" s="1"/>
      <c r="G10" s="34"/>
      <c r="H10" s="1"/>
      <c r="I10" s="1"/>
      <c r="J10" s="34"/>
      <c r="K10" s="1"/>
      <c r="L10" s="1"/>
      <c r="M10" s="1"/>
      <c r="N10" s="1"/>
      <c r="O10" s="1"/>
      <c r="P10" s="1"/>
      <c r="Q10" s="7"/>
      <c r="R10" s="7"/>
      <c r="S10" s="11"/>
      <c r="T10" s="11"/>
      <c r="U10" s="28"/>
      <c r="V10" s="28"/>
      <c r="W10" s="7"/>
      <c r="X10" s="7"/>
      <c r="Y10" s="7"/>
      <c r="Z10" s="1"/>
      <c r="AA10" s="7"/>
      <c r="AB10" s="1"/>
      <c r="AC10" s="1"/>
      <c r="AD10" s="1"/>
      <c r="AE10" s="1"/>
      <c r="AF10" s="1"/>
      <c r="AG10" s="1"/>
      <c r="AH10" s="1"/>
      <c r="AI10" s="1"/>
      <c r="AJ10" s="1"/>
      <c r="AK10" s="7"/>
      <c r="AL10" s="26"/>
      <c r="AM10" s="1"/>
      <c r="AN10" s="7"/>
      <c r="AO10" s="7"/>
      <c r="AP10" s="7"/>
      <c r="AQ10" s="7"/>
      <c r="AR10" s="7"/>
      <c r="AS10" s="7"/>
      <c r="AT10" s="7"/>
      <c r="AU10" s="7"/>
      <c r="AV10" s="1">
        <v>382</v>
      </c>
      <c r="AW10" s="7">
        <f t="shared" si="0"/>
        <v>0</v>
      </c>
    </row>
    <row r="11" spans="1:49" ht="18.75" hidden="1" x14ac:dyDescent="0.3">
      <c r="A11" s="6"/>
      <c r="B11" s="6"/>
      <c r="C11" s="2"/>
      <c r="D11" s="2"/>
      <c r="E11" s="2"/>
      <c r="F11" s="2"/>
      <c r="G11" s="2"/>
      <c r="H11" s="2"/>
      <c r="I11" s="2"/>
      <c r="J11" s="35"/>
      <c r="K11" s="2"/>
      <c r="L11" s="2"/>
      <c r="M11" s="2"/>
      <c r="N11" s="2"/>
      <c r="O11" s="2"/>
      <c r="P11" s="2"/>
      <c r="Q11" s="8"/>
      <c r="R11" s="8"/>
      <c r="S11" s="30"/>
      <c r="T11" s="30"/>
      <c r="U11" s="29"/>
      <c r="V11" s="29"/>
      <c r="W11" s="8"/>
      <c r="X11" s="8"/>
      <c r="Y11" s="8"/>
      <c r="Z11" s="2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8"/>
      <c r="AL11" s="27"/>
      <c r="AM11" s="9"/>
      <c r="AN11" s="7"/>
      <c r="AO11" s="7"/>
      <c r="AP11" s="7"/>
      <c r="AQ11" s="7"/>
      <c r="AR11" s="7"/>
      <c r="AS11" s="7"/>
      <c r="AT11" s="7"/>
      <c r="AU11" s="7"/>
      <c r="AV11" s="1">
        <f t="shared" ref="AV11:AW11" si="1">SUM(AV6:AV10)</f>
        <v>1910</v>
      </c>
      <c r="AW11" s="7">
        <f t="shared" si="1"/>
        <v>0</v>
      </c>
    </row>
    <row r="12" spans="1:49" ht="46.5" hidden="1" x14ac:dyDescent="0.35">
      <c r="A12" s="6"/>
      <c r="B12" s="6"/>
      <c r="C12" s="1"/>
      <c r="D12" s="1"/>
      <c r="E12" s="1"/>
      <c r="F12" s="1"/>
      <c r="G12" s="1"/>
      <c r="H12" s="1"/>
      <c r="I12" s="1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36" t="s">
        <v>45</v>
      </c>
      <c r="AW12" s="37">
        <v>2852878</v>
      </c>
    </row>
    <row r="13" spans="1:49" hidden="1" x14ac:dyDescent="0.25">
      <c r="A13" s="1"/>
      <c r="B13" s="1"/>
      <c r="C13" s="1"/>
      <c r="D13" s="1"/>
      <c r="E13" s="1"/>
      <c r="F13" s="1"/>
      <c r="G13" s="1"/>
      <c r="H13" s="1"/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idden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 t="s">
        <v>29</v>
      </c>
      <c r="AW14" s="8">
        <f>AW12-AW11</f>
        <v>2852878</v>
      </c>
    </row>
    <row r="15" spans="1:49" hidden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1.5" hidden="1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2"/>
      <c r="V16" s="2"/>
      <c r="W16" s="1"/>
      <c r="X16" s="1"/>
      <c r="Y16" s="1"/>
      <c r="Z16" s="1"/>
      <c r="AA16" s="7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idden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idden="1" x14ac:dyDescent="0.25"/>
    <row r="19" spans="1:49" hidden="1" x14ac:dyDescent="0.25"/>
    <row r="20" spans="1:49" ht="21" hidden="1" x14ac:dyDescent="0.35">
      <c r="A20" s="13"/>
      <c r="B20" s="13"/>
      <c r="C20" s="13"/>
      <c r="D20" s="13"/>
      <c r="E20" s="14"/>
      <c r="F20" s="14"/>
      <c r="G20" s="14"/>
      <c r="H20" s="14"/>
      <c r="I20" s="14"/>
      <c r="J20" s="14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49" hidden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2"/>
      <c r="AI21" s="2">
        <v>101</v>
      </c>
      <c r="AJ21" s="2">
        <v>102</v>
      </c>
      <c r="AK21" s="2">
        <v>201</v>
      </c>
      <c r="AL21" s="38">
        <v>202</v>
      </c>
      <c r="AM21" s="38">
        <v>203</v>
      </c>
      <c r="AN21" s="2"/>
    </row>
    <row r="22" spans="1:49" hidden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2" t="s">
        <v>48</v>
      </c>
      <c r="AI22" s="2">
        <v>624665</v>
      </c>
      <c r="AJ22" s="2">
        <v>530657</v>
      </c>
      <c r="AK22" s="2">
        <v>436271</v>
      </c>
      <c r="AL22" s="38">
        <v>479383</v>
      </c>
      <c r="AM22" s="38">
        <v>577792</v>
      </c>
      <c r="AN22" s="2"/>
    </row>
    <row r="23" spans="1:49" ht="18.75" hidden="1" x14ac:dyDescent="0.3">
      <c r="A23" s="15"/>
      <c r="B23" s="15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6"/>
      <c r="P23" s="16"/>
      <c r="Q23" s="16"/>
      <c r="R23" s="16"/>
      <c r="S23" s="15"/>
      <c r="T23" s="15"/>
      <c r="U23" s="16"/>
      <c r="V23" s="16"/>
      <c r="W23" s="16"/>
      <c r="X23" s="16"/>
      <c r="Y23" s="16"/>
      <c r="Z23" s="16"/>
      <c r="AA23" s="15"/>
      <c r="AB23" s="15"/>
      <c r="AC23" s="16"/>
      <c r="AD23" s="16"/>
      <c r="AE23" s="16"/>
      <c r="AF23" s="16"/>
      <c r="AG23" s="15"/>
      <c r="AH23" s="3" t="s">
        <v>49</v>
      </c>
      <c r="AI23" s="6">
        <v>12355</v>
      </c>
      <c r="AJ23" s="3">
        <v>9065</v>
      </c>
      <c r="AK23" s="3">
        <v>7655</v>
      </c>
      <c r="AL23" s="3">
        <v>8220</v>
      </c>
      <c r="AM23" s="6">
        <v>10382</v>
      </c>
      <c r="AN23" s="2">
        <f>SUM(AI23:AM23)</f>
        <v>47677</v>
      </c>
    </row>
    <row r="24" spans="1:49" ht="18" hidden="1" x14ac:dyDescent="0.25">
      <c r="A24" s="17"/>
      <c r="B24" s="1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8"/>
      <c r="R24" s="18"/>
      <c r="S24" s="13"/>
      <c r="T24" s="13"/>
      <c r="U24" s="13"/>
      <c r="V24" s="13"/>
      <c r="W24" s="18"/>
      <c r="X24" s="18"/>
      <c r="Y24" s="18"/>
      <c r="Z24" s="13"/>
      <c r="AA24" s="13"/>
      <c r="AB24" s="13"/>
      <c r="AC24" s="13"/>
      <c r="AD24" s="13"/>
      <c r="AE24" s="13"/>
      <c r="AF24" s="13"/>
      <c r="AG24" s="13"/>
      <c r="AH24" s="2" t="s">
        <v>50</v>
      </c>
      <c r="AI24" s="38">
        <v>3024</v>
      </c>
      <c r="AJ24" s="2"/>
      <c r="AK24" s="8"/>
      <c r="AL24" s="8"/>
      <c r="AM24" s="38">
        <v>3024</v>
      </c>
      <c r="AN24" s="2">
        <f>SUM(AI24:AM24)</f>
        <v>6048</v>
      </c>
    </row>
    <row r="25" spans="1:49" ht="18.75" hidden="1" x14ac:dyDescent="0.3">
      <c r="A25" s="19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1"/>
      <c r="S25" s="20"/>
      <c r="T25" s="20"/>
      <c r="U25" s="20"/>
      <c r="V25" s="20"/>
      <c r="W25" s="21"/>
      <c r="X25" s="21"/>
      <c r="Y25" s="21"/>
      <c r="Z25" s="20"/>
      <c r="AA25" s="20"/>
      <c r="AB25" s="20"/>
      <c r="AC25" s="20"/>
      <c r="AD25" s="20"/>
      <c r="AE25" s="20"/>
      <c r="AF25" s="20"/>
      <c r="AG25" s="20"/>
      <c r="AH25" s="30" t="s">
        <v>51</v>
      </c>
      <c r="AI25" s="30">
        <v>4141</v>
      </c>
      <c r="AJ25" s="30">
        <v>334</v>
      </c>
      <c r="AK25" s="39">
        <v>127</v>
      </c>
      <c r="AL25" s="39"/>
      <c r="AM25" s="30">
        <v>1142</v>
      </c>
      <c r="AN25" s="2">
        <f>SUM(AI25:AM25)</f>
        <v>5744</v>
      </c>
    </row>
    <row r="26" spans="1:49" ht="18.75" hidden="1" x14ac:dyDescent="0.3">
      <c r="A26" s="15"/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8"/>
      <c r="R26" s="18"/>
      <c r="S26" s="13"/>
      <c r="T26" s="13"/>
      <c r="U26" s="13"/>
      <c r="V26" s="13"/>
      <c r="W26" s="18"/>
      <c r="X26" s="18"/>
      <c r="Y26" s="18"/>
      <c r="Z26" s="13"/>
      <c r="AA26" s="13"/>
      <c r="AB26" s="13"/>
      <c r="AC26" s="13"/>
      <c r="AD26" s="13"/>
      <c r="AE26" s="13"/>
      <c r="AF26" s="13"/>
      <c r="AG26" s="13"/>
      <c r="AH26" s="38" t="s">
        <v>52</v>
      </c>
      <c r="AI26" s="38">
        <v>149</v>
      </c>
      <c r="AJ26" s="38">
        <v>149</v>
      </c>
      <c r="AK26" s="8">
        <v>149</v>
      </c>
      <c r="AL26" s="8">
        <v>150</v>
      </c>
      <c r="AM26" s="38">
        <v>150</v>
      </c>
      <c r="AN26" s="2">
        <f>SUM(AI26:AM26)</f>
        <v>747</v>
      </c>
    </row>
    <row r="27" spans="1:49" ht="18.75" hidden="1" x14ac:dyDescent="0.3">
      <c r="A27" s="15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8"/>
      <c r="R27" s="18"/>
      <c r="S27" s="13"/>
      <c r="T27" s="13"/>
      <c r="U27" s="13"/>
      <c r="V27" s="13"/>
      <c r="W27" s="18"/>
      <c r="X27" s="18"/>
      <c r="Y27" s="18"/>
      <c r="Z27" s="13"/>
      <c r="AA27" s="13"/>
      <c r="AB27" s="13"/>
      <c r="AC27" s="13"/>
      <c r="AD27" s="13"/>
      <c r="AE27" s="13"/>
      <c r="AF27" s="13"/>
      <c r="AG27" s="13"/>
      <c r="AH27" s="38" t="s">
        <v>53</v>
      </c>
      <c r="AI27" s="38"/>
      <c r="AJ27" s="38">
        <v>36851</v>
      </c>
      <c r="AK27" s="2">
        <v>94954</v>
      </c>
      <c r="AL27" s="2"/>
      <c r="AM27" s="38">
        <v>12089</v>
      </c>
      <c r="AN27" s="2">
        <f>SUM(AI27:AM27)</f>
        <v>143894</v>
      </c>
      <c r="AP27" s="41">
        <v>143895</v>
      </c>
    </row>
    <row r="28" spans="1:49" ht="18.75" hidden="1" x14ac:dyDescent="0.3">
      <c r="A28" s="15"/>
      <c r="B28" s="1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8"/>
      <c r="R28" s="18"/>
      <c r="S28" s="13"/>
      <c r="T28" s="13"/>
      <c r="U28" s="13"/>
      <c r="V28" s="13"/>
      <c r="W28" s="18"/>
      <c r="X28" s="18"/>
      <c r="Y28" s="18"/>
      <c r="Z28" s="13"/>
      <c r="AA28" s="13"/>
      <c r="AB28" s="13"/>
      <c r="AC28" s="13"/>
      <c r="AD28" s="13"/>
      <c r="AE28" s="13"/>
      <c r="AF28" s="13"/>
      <c r="AG28" s="13"/>
      <c r="AH28" s="2"/>
      <c r="AI28" s="2"/>
      <c r="AJ28" s="2"/>
      <c r="AK28" s="8"/>
      <c r="AL28" s="8"/>
      <c r="AM28" s="2"/>
      <c r="AN28" s="2">
        <f>SUM(AN24:AN27)</f>
        <v>156433</v>
      </c>
    </row>
    <row r="29" spans="1:49" ht="18.75" hidden="1" x14ac:dyDescent="0.3">
      <c r="A29" s="16"/>
      <c r="B29" s="16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3"/>
      <c r="X29" s="23"/>
      <c r="Y29" s="23"/>
      <c r="Z29" s="22"/>
      <c r="AA29" s="13"/>
      <c r="AB29" s="22"/>
      <c r="AC29" s="22"/>
      <c r="AD29" s="22"/>
      <c r="AE29" s="22"/>
      <c r="AF29" s="22"/>
      <c r="AG29" s="22"/>
      <c r="AH29" s="38" t="s">
        <v>41</v>
      </c>
      <c r="AI29" s="2">
        <f>SUM(AI22:AI28)</f>
        <v>644334</v>
      </c>
      <c r="AJ29" s="2">
        <f>SUM(AJ22:AJ28)</f>
        <v>577056</v>
      </c>
      <c r="AK29" s="8">
        <f>SUM(AK22:AK28)</f>
        <v>539156</v>
      </c>
      <c r="AL29" s="8">
        <f>SUM(AL22:AL28)</f>
        <v>487753</v>
      </c>
      <c r="AM29" s="38">
        <f>SUM(AM22:AM28)</f>
        <v>604579</v>
      </c>
      <c r="AN29" s="38">
        <f>SUM(AI29:AM29)</f>
        <v>2852878</v>
      </c>
    </row>
    <row r="30" spans="1:49" ht="18.75" hidden="1" x14ac:dyDescent="0.3">
      <c r="A30" s="16"/>
      <c r="B30" s="16"/>
      <c r="C30" s="13"/>
      <c r="D30" s="13"/>
      <c r="E30" s="13"/>
      <c r="F30" s="13"/>
      <c r="G30" s="13"/>
      <c r="H30" s="13"/>
      <c r="I30" s="13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2"/>
      <c r="AI30" s="38"/>
      <c r="AJ30" s="38"/>
      <c r="AK30" s="40"/>
      <c r="AL30" s="38"/>
      <c r="AM30" s="38"/>
      <c r="AN30" s="2"/>
    </row>
    <row r="31" spans="1:49" hidden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2"/>
      <c r="AI31" s="2">
        <f>SUM(AI29:AI30)</f>
        <v>644334</v>
      </c>
      <c r="AJ31" s="2">
        <f>SUM(AJ29:AJ30)</f>
        <v>577056</v>
      </c>
      <c r="AK31" s="8">
        <f>SUM(AK29:AK30)</f>
        <v>539156</v>
      </c>
      <c r="AL31" s="8">
        <f>SUM(AL29:AL30)</f>
        <v>487753</v>
      </c>
      <c r="AM31" s="38">
        <f>SUM(AM29:AM30)</f>
        <v>604579</v>
      </c>
      <c r="AN31" s="2"/>
    </row>
    <row r="32" spans="1:49" hidden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57" hidden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57" ht="15.75" hidden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2"/>
      <c r="V34" s="22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57" hidden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57" hidden="1" x14ac:dyDescent="0.25"/>
    <row r="37" spans="1:57" hidden="1" x14ac:dyDescent="0.25"/>
    <row r="38" spans="1:57" hidden="1" x14ac:dyDescent="0.25"/>
    <row r="39" spans="1:57" hidden="1" x14ac:dyDescent="0.25"/>
    <row r="40" spans="1:57" ht="21" x14ac:dyDescent="0.35">
      <c r="E40" s="5" t="s">
        <v>58</v>
      </c>
      <c r="F40" s="5"/>
      <c r="G40" s="5"/>
      <c r="H40" s="5"/>
      <c r="I40" s="5"/>
      <c r="J40" s="5"/>
      <c r="N40" t="s">
        <v>31</v>
      </c>
    </row>
    <row r="41" spans="1:57" x14ac:dyDescent="0.25">
      <c r="A41" t="s">
        <v>59</v>
      </c>
      <c r="C41" t="s">
        <v>54</v>
      </c>
    </row>
    <row r="43" spans="1:57" ht="112.5" x14ac:dyDescent="0.3">
      <c r="A43" s="3" t="s">
        <v>0</v>
      </c>
      <c r="B43" s="3" t="s">
        <v>36</v>
      </c>
      <c r="C43" s="6" t="s">
        <v>6</v>
      </c>
      <c r="D43" s="3" t="s">
        <v>7</v>
      </c>
      <c r="E43" s="3" t="s">
        <v>8</v>
      </c>
      <c r="F43" s="6" t="s">
        <v>37</v>
      </c>
      <c r="G43" s="6" t="s">
        <v>38</v>
      </c>
      <c r="H43" s="6" t="s">
        <v>39</v>
      </c>
      <c r="I43" s="6" t="s">
        <v>40</v>
      </c>
      <c r="J43" s="3" t="s">
        <v>10</v>
      </c>
      <c r="K43" s="3" t="s">
        <v>11</v>
      </c>
      <c r="L43" s="3" t="s">
        <v>12</v>
      </c>
      <c r="M43" s="3" t="s">
        <v>17</v>
      </c>
      <c r="N43" s="6" t="s">
        <v>13</v>
      </c>
      <c r="O43" s="6" t="s">
        <v>14</v>
      </c>
      <c r="P43" s="6" t="s">
        <v>15</v>
      </c>
      <c r="Q43" s="6" t="s">
        <v>27</v>
      </c>
      <c r="R43" s="6" t="s">
        <v>47</v>
      </c>
      <c r="S43" s="10" t="s">
        <v>16</v>
      </c>
      <c r="T43" s="6" t="s">
        <v>56</v>
      </c>
      <c r="U43" s="6" t="s">
        <v>24</v>
      </c>
      <c r="V43" s="6" t="s">
        <v>57</v>
      </c>
      <c r="W43" s="6" t="s">
        <v>55</v>
      </c>
      <c r="X43" s="6" t="s">
        <v>28</v>
      </c>
      <c r="Y43" s="6" t="s">
        <v>61</v>
      </c>
      <c r="Z43" s="6" t="s">
        <v>42</v>
      </c>
      <c r="AA43" s="3" t="s">
        <v>18</v>
      </c>
      <c r="AB43" s="3" t="s">
        <v>19</v>
      </c>
      <c r="AC43" s="6" t="s">
        <v>33</v>
      </c>
      <c r="AD43" s="6" t="s">
        <v>60</v>
      </c>
      <c r="AE43" s="6" t="s">
        <v>25</v>
      </c>
      <c r="AF43" s="6" t="s">
        <v>26</v>
      </c>
      <c r="AG43" s="3" t="s">
        <v>20</v>
      </c>
      <c r="AH43" s="3" t="s">
        <v>21</v>
      </c>
      <c r="AI43" s="6" t="s">
        <v>43</v>
      </c>
      <c r="AJ43" s="3" t="s">
        <v>22</v>
      </c>
      <c r="AK43" s="3" t="s">
        <v>23</v>
      </c>
      <c r="AL43" s="25" t="s">
        <v>44</v>
      </c>
      <c r="AM43" s="6" t="s">
        <v>32</v>
      </c>
      <c r="AN43" s="31" t="s">
        <v>34</v>
      </c>
      <c r="AO43" s="31">
        <v>1016</v>
      </c>
      <c r="AP43" s="31">
        <v>1030</v>
      </c>
      <c r="AQ43" s="31">
        <v>1020</v>
      </c>
      <c r="AR43" s="32" t="s">
        <v>62</v>
      </c>
      <c r="AS43" s="32">
        <v>1012</v>
      </c>
      <c r="AT43" s="32">
        <v>1051</v>
      </c>
      <c r="AU43" s="32">
        <v>1014</v>
      </c>
      <c r="AV43" s="2">
        <v>1981</v>
      </c>
      <c r="AW43" s="1" t="s">
        <v>41</v>
      </c>
      <c r="AX43" s="1" t="s">
        <v>63</v>
      </c>
      <c r="AY43" s="1" t="s">
        <v>49</v>
      </c>
      <c r="AZ43" s="1" t="s">
        <v>67</v>
      </c>
      <c r="BA43" s="1" t="s">
        <v>34</v>
      </c>
      <c r="BB43" s="1" t="s">
        <v>64</v>
      </c>
      <c r="BC43" s="1" t="s">
        <v>65</v>
      </c>
      <c r="BD43" s="1" t="s">
        <v>66</v>
      </c>
      <c r="BE43" s="43" t="s">
        <v>68</v>
      </c>
    </row>
    <row r="44" spans="1:57" ht="18" x14ac:dyDescent="0.25">
      <c r="A44" s="4" t="s">
        <v>1</v>
      </c>
      <c r="B44" s="33">
        <v>8</v>
      </c>
      <c r="C44" s="1">
        <v>136</v>
      </c>
      <c r="D44" s="1">
        <v>90</v>
      </c>
      <c r="E44" s="1"/>
      <c r="F44" s="1">
        <v>226</v>
      </c>
      <c r="G44" s="34">
        <f>F44*75290/1014</f>
        <v>16780.611439842211</v>
      </c>
      <c r="H44" s="1">
        <f>F44*100271/1014</f>
        <v>22348.368836291913</v>
      </c>
      <c r="I44" s="1">
        <v>31398</v>
      </c>
      <c r="J44" s="34">
        <f>C44*2095+D44*1870+E44*1169+20000+B44*3998+G44+H44+I44+AH44</f>
        <v>592752.2123436447</v>
      </c>
      <c r="K44" s="1">
        <v>34</v>
      </c>
      <c r="L44" s="1">
        <v>18</v>
      </c>
      <c r="M44" s="1">
        <v>16</v>
      </c>
      <c r="N44" s="1">
        <f>O44+P44</f>
        <v>39802.83</v>
      </c>
      <c r="O44" s="1">
        <v>25547.38</v>
      </c>
      <c r="P44" s="1">
        <v>14255.45</v>
      </c>
      <c r="Q44" s="45">
        <f>S44+W44+R44+V44</f>
        <v>580923.59900000005</v>
      </c>
      <c r="R44" s="7">
        <v>86066</v>
      </c>
      <c r="S44" s="11">
        <f>12*N44</f>
        <v>477633.96</v>
      </c>
      <c r="T44" s="11">
        <f>12*P44</f>
        <v>171065.40000000002</v>
      </c>
      <c r="U44" s="28">
        <f>12*O44</f>
        <v>306568.56</v>
      </c>
      <c r="V44" s="28">
        <f>T44*2.9%</f>
        <v>4960.8966</v>
      </c>
      <c r="W44" s="7">
        <f>4%*U44</f>
        <v>12262.742400000001</v>
      </c>
      <c r="X44" s="8">
        <f>Y44+Z44</f>
        <v>18128</v>
      </c>
      <c r="Y44" s="7">
        <v>10388</v>
      </c>
      <c r="Z44" s="1">
        <f>L44*430</f>
        <v>7740</v>
      </c>
      <c r="AA44" s="8">
        <v>20000</v>
      </c>
      <c r="AB44" s="2">
        <v>3000</v>
      </c>
      <c r="AC44" s="46">
        <f>14.26%*Q44+14.26%*Y44</f>
        <v>84321.034017400016</v>
      </c>
      <c r="AD44" s="2">
        <v>80000</v>
      </c>
      <c r="AE44" s="2">
        <f>4.3%*U44+4.3%*W44+4.3%*Y44</f>
        <v>14156.430003199997</v>
      </c>
      <c r="AF44" s="2">
        <f>4.8%*Q44+4.8%*Y44</f>
        <v>28382.956752000002</v>
      </c>
      <c r="AG44" s="2">
        <v>20865</v>
      </c>
      <c r="AH44" s="8">
        <f>AH49/C49*C44</f>
        <v>17021.232067510547</v>
      </c>
      <c r="AI44" s="2">
        <f>M44*300</f>
        <v>4800</v>
      </c>
      <c r="AJ44" s="2">
        <v>13127</v>
      </c>
      <c r="AK44" s="8">
        <f t="shared" ref="AK44:AK47" si="2">AL44+AM44+AQ44</f>
        <v>12163.22272</v>
      </c>
      <c r="AL44" s="26">
        <f>1.2%*U44</f>
        <v>3678.8227200000001</v>
      </c>
      <c r="AM44" s="1">
        <f>9.6*K44</f>
        <v>326.39999999999998</v>
      </c>
      <c r="AN44" s="8">
        <v>4056</v>
      </c>
      <c r="AO44" s="8">
        <v>32164</v>
      </c>
      <c r="AP44" s="8">
        <v>8259</v>
      </c>
      <c r="AQ44" s="7">
        <v>8158</v>
      </c>
      <c r="AR44" s="8">
        <v>320</v>
      </c>
      <c r="AS44" s="8">
        <v>600</v>
      </c>
      <c r="AT44" s="8">
        <v>200</v>
      </c>
      <c r="AU44" s="8">
        <v>479</v>
      </c>
      <c r="AV44" s="2">
        <v>1200</v>
      </c>
      <c r="AW44" s="7">
        <f>AR44+AN44+AK44+AJ44+AI44+AH44+AF44+AE44+AC44+AB44+AA44+X44+Q44+AP44+AO44+AV44+AS44+AT44+AU44</f>
        <v>843301.4745601106</v>
      </c>
      <c r="AX44" s="42">
        <v>733747</v>
      </c>
      <c r="AY44" s="42">
        <v>17021.23</v>
      </c>
      <c r="AZ44" s="42">
        <v>92533</v>
      </c>
      <c r="BA44" s="7">
        <v>4056</v>
      </c>
      <c r="BB44" s="1"/>
      <c r="BC44" s="1"/>
      <c r="BD44" s="1">
        <v>1168</v>
      </c>
      <c r="BE44" s="44">
        <f>AX44+AY44+AZ44</f>
        <v>843301.23</v>
      </c>
    </row>
    <row r="45" spans="1:57" ht="18.75" x14ac:dyDescent="0.3">
      <c r="A45" s="10" t="s">
        <v>2</v>
      </c>
      <c r="B45" s="10">
        <v>8</v>
      </c>
      <c r="C45" s="11">
        <v>95</v>
      </c>
      <c r="D45" s="11">
        <v>117</v>
      </c>
      <c r="E45" s="11"/>
      <c r="F45" s="11">
        <v>212</v>
      </c>
      <c r="G45" s="34">
        <f t="shared" ref="G45:G48" si="3">F45*75290/1014</f>
        <v>15741.104536489152</v>
      </c>
      <c r="H45" s="1">
        <f t="shared" ref="H45:H48" si="4">F45*100271/1014</f>
        <v>20963.956607495071</v>
      </c>
      <c r="I45" s="1">
        <v>28374</v>
      </c>
      <c r="J45" s="34">
        <f t="shared" ref="J45:J48" si="5">C45*2095+D45*1870+E45*1169+20000+B45*3998+G45+H45+I45+AH45</f>
        <v>546767.89236761304</v>
      </c>
      <c r="K45" s="11">
        <v>34</v>
      </c>
      <c r="L45" s="11">
        <v>18</v>
      </c>
      <c r="M45" s="11">
        <v>16</v>
      </c>
      <c r="N45" s="11">
        <f t="shared" ref="N45:N48" si="6">O45+P45</f>
        <v>41630.18</v>
      </c>
      <c r="O45" s="11">
        <v>26440.52</v>
      </c>
      <c r="P45" s="11">
        <v>15189.66</v>
      </c>
      <c r="Q45" s="45">
        <f t="shared" ref="Q45:Q48" si="7">S45+W45+R45+V45</f>
        <v>576688.61128000007</v>
      </c>
      <c r="R45" s="7">
        <v>59149</v>
      </c>
      <c r="S45" s="11">
        <f t="shared" ref="S45:S48" si="8">12*N45</f>
        <v>499562.16000000003</v>
      </c>
      <c r="T45" s="11">
        <f t="shared" ref="T45:T49" si="9">12*P45</f>
        <v>182275.91999999998</v>
      </c>
      <c r="U45" s="28">
        <f t="shared" ref="U45:U48" si="10">12*O45</f>
        <v>317286.24</v>
      </c>
      <c r="V45" s="28">
        <f t="shared" ref="V45:V48" si="11">T45*2.9%</f>
        <v>5286.0016799999994</v>
      </c>
      <c r="W45" s="7">
        <f t="shared" ref="W45:W48" si="12">4%*U45</f>
        <v>12691.4496</v>
      </c>
      <c r="X45" s="39">
        <f t="shared" ref="X45:X48" si="13">Y45+Z45</f>
        <v>18409</v>
      </c>
      <c r="Y45" s="12">
        <v>10669</v>
      </c>
      <c r="Z45" s="11">
        <f>L45*430</f>
        <v>7740</v>
      </c>
      <c r="AA45" s="8">
        <v>20000</v>
      </c>
      <c r="AB45" s="2">
        <v>3000</v>
      </c>
      <c r="AC45" s="46">
        <f t="shared" ref="AC45:AC48" si="14">14.26%*Q45+14.26%*Y45</f>
        <v>83757.195368528002</v>
      </c>
      <c r="AD45" s="2">
        <v>55000</v>
      </c>
      <c r="AE45" s="30">
        <f>4.3%*U45+4.3%*W45+4.3%*Y45</f>
        <v>14647.807652799998</v>
      </c>
      <c r="AF45" s="2">
        <f>4.8%*Q45+4.8%*Y45</f>
        <v>28193.165341440006</v>
      </c>
      <c r="AG45" s="30">
        <v>20322.5</v>
      </c>
      <c r="AH45" s="8">
        <f>AH49/C49*C45</f>
        <v>11889.831223628693</v>
      </c>
      <c r="AI45" s="30">
        <f>M45*300</f>
        <v>4800</v>
      </c>
      <c r="AJ45" s="2">
        <v>13127</v>
      </c>
      <c r="AK45" s="8">
        <f t="shared" si="2"/>
        <v>12291.834879999999</v>
      </c>
      <c r="AL45" s="26">
        <f>1.2%*U45</f>
        <v>3807.4348799999998</v>
      </c>
      <c r="AM45" s="1">
        <f>9.6*K45</f>
        <v>326.39999999999998</v>
      </c>
      <c r="AN45" s="8">
        <v>382</v>
      </c>
      <c r="AO45" s="8">
        <v>32164</v>
      </c>
      <c r="AP45" s="8">
        <v>8259</v>
      </c>
      <c r="AQ45" s="7">
        <v>8158</v>
      </c>
      <c r="AR45" s="8">
        <v>320</v>
      </c>
      <c r="AS45" s="8">
        <v>600</v>
      </c>
      <c r="AT45" s="8">
        <v>200</v>
      </c>
      <c r="AU45" s="8">
        <v>479</v>
      </c>
      <c r="AV45" s="2">
        <v>1200</v>
      </c>
      <c r="AW45" s="7">
        <f>AR45+AN45+AK45+AJ45+AI45+AH45+AF45+AE45+AC45+AB45+AA45+X45+Q45+AP45+AO45+AV45+AS45+AT45+AU45</f>
        <v>830408.44574639678</v>
      </c>
      <c r="AX45" s="1">
        <v>729659</v>
      </c>
      <c r="AY45" s="1">
        <v>11889.83</v>
      </c>
      <c r="AZ45" s="1">
        <v>88860</v>
      </c>
      <c r="BA45" s="7">
        <v>382</v>
      </c>
      <c r="BB45" s="1"/>
      <c r="BC45" s="1"/>
      <c r="BD45" s="1"/>
      <c r="BE45" s="44">
        <f t="shared" ref="BE45:BE48" si="15">AX45+AY45+AZ45</f>
        <v>830408.83</v>
      </c>
    </row>
    <row r="46" spans="1:57" ht="18.75" x14ac:dyDescent="0.3">
      <c r="A46" s="3" t="s">
        <v>3</v>
      </c>
      <c r="B46" s="3">
        <v>8</v>
      </c>
      <c r="C46" s="1">
        <v>60</v>
      </c>
      <c r="D46" s="1">
        <v>79</v>
      </c>
      <c r="E46" s="1">
        <v>21</v>
      </c>
      <c r="F46" s="1">
        <v>160</v>
      </c>
      <c r="G46" s="34">
        <f t="shared" si="3"/>
        <v>11880.07889546351</v>
      </c>
      <c r="H46" s="1">
        <f t="shared" si="4"/>
        <v>15821.854043392505</v>
      </c>
      <c r="I46" s="1">
        <v>28374</v>
      </c>
      <c r="J46" s="34">
        <f t="shared" si="5"/>
        <v>413548.30002746359</v>
      </c>
      <c r="K46" s="1">
        <v>33.5</v>
      </c>
      <c r="L46" s="1">
        <v>16</v>
      </c>
      <c r="M46" s="1">
        <v>17.5</v>
      </c>
      <c r="N46" s="1">
        <f t="shared" si="6"/>
        <v>40031.54</v>
      </c>
      <c r="O46" s="1">
        <v>24058.18</v>
      </c>
      <c r="P46" s="1">
        <v>15973.36</v>
      </c>
      <c r="Q46" s="45">
        <f t="shared" si="7"/>
        <v>415613.13567999995</v>
      </c>
      <c r="R46" s="7">
        <v>-81872</v>
      </c>
      <c r="S46" s="11">
        <f t="shared" si="8"/>
        <v>480378.48</v>
      </c>
      <c r="T46" s="11">
        <f t="shared" si="9"/>
        <v>191680.32</v>
      </c>
      <c r="U46" s="28">
        <f t="shared" si="10"/>
        <v>288698.16000000003</v>
      </c>
      <c r="V46" s="28">
        <f t="shared" si="11"/>
        <v>5558.7292799999996</v>
      </c>
      <c r="W46" s="7">
        <f t="shared" si="12"/>
        <v>11547.926400000002</v>
      </c>
      <c r="X46" s="8">
        <f t="shared" si="13"/>
        <v>16975</v>
      </c>
      <c r="Y46" s="7">
        <v>10095</v>
      </c>
      <c r="Z46" s="1">
        <f>L46*430</f>
        <v>6880</v>
      </c>
      <c r="AA46" s="8">
        <v>20000</v>
      </c>
      <c r="AB46" s="2">
        <v>3000</v>
      </c>
      <c r="AC46" s="46">
        <f t="shared" si="14"/>
        <v>60705.980147967995</v>
      </c>
      <c r="AD46" s="2">
        <v>55000</v>
      </c>
      <c r="AE46" s="2">
        <f>4.3%*U46+4.3%*W46+4.3%*Y46</f>
        <v>13344.666715199999</v>
      </c>
      <c r="AF46" s="2">
        <f>4.8%*Q46+4.8%*Y46</f>
        <v>20433.990512640001</v>
      </c>
      <c r="AG46" s="2">
        <v>17380.900000000001</v>
      </c>
      <c r="AH46" s="8">
        <f>AH49/C49*C46</f>
        <v>7509.3670886075952</v>
      </c>
      <c r="AI46" s="2">
        <f>M46*300</f>
        <v>5250</v>
      </c>
      <c r="AJ46" s="2">
        <v>13127</v>
      </c>
      <c r="AK46" s="8">
        <f t="shared" si="2"/>
        <v>11943.977920000001</v>
      </c>
      <c r="AL46" s="26">
        <f>1.2%*U46</f>
        <v>3464.3779200000004</v>
      </c>
      <c r="AM46" s="1">
        <f>9.6*K46</f>
        <v>321.59999999999997</v>
      </c>
      <c r="AN46" s="8">
        <v>90</v>
      </c>
      <c r="AO46" s="8">
        <v>32164</v>
      </c>
      <c r="AP46" s="8">
        <v>8259</v>
      </c>
      <c r="AQ46" s="7">
        <v>8158</v>
      </c>
      <c r="AR46" s="8">
        <v>320</v>
      </c>
      <c r="AS46" s="8">
        <v>600</v>
      </c>
      <c r="AT46" s="8">
        <v>200</v>
      </c>
      <c r="AU46" s="8">
        <v>478</v>
      </c>
      <c r="AV46" s="2">
        <v>1200</v>
      </c>
      <c r="AW46" s="7">
        <f>AR46+AN46+AK46+AJ46+AI46+AH46+AF46+AE46+AC46+AB46+AA46+X46+Q46+AP46+AO46+AV46+AS46+AT46+AU46</f>
        <v>631214.11806441552</v>
      </c>
      <c r="AX46" s="1">
        <v>534323</v>
      </c>
      <c r="AY46" s="1">
        <v>7509.37</v>
      </c>
      <c r="AZ46" s="1">
        <v>89381</v>
      </c>
      <c r="BA46" s="7">
        <v>90</v>
      </c>
      <c r="BB46" s="1">
        <v>813</v>
      </c>
      <c r="BC46" s="1"/>
      <c r="BD46" s="1"/>
      <c r="BE46" s="44">
        <f t="shared" si="15"/>
        <v>631213.37</v>
      </c>
    </row>
    <row r="47" spans="1:57" ht="18.75" x14ac:dyDescent="0.3">
      <c r="A47" s="3" t="s">
        <v>4</v>
      </c>
      <c r="B47" s="3">
        <v>7</v>
      </c>
      <c r="C47" s="1">
        <v>77</v>
      </c>
      <c r="D47" s="1">
        <v>96</v>
      </c>
      <c r="E47" s="1">
        <v>28</v>
      </c>
      <c r="F47" s="1">
        <v>201</v>
      </c>
      <c r="G47" s="34">
        <f t="shared" si="3"/>
        <v>14924.349112426036</v>
      </c>
      <c r="H47" s="1">
        <f t="shared" si="4"/>
        <v>19876.204142011833</v>
      </c>
      <c r="I47" s="1">
        <v>28374</v>
      </c>
      <c r="J47" s="34">
        <f t="shared" si="5"/>
        <v>494364.57435148431</v>
      </c>
      <c r="K47" s="1">
        <v>29</v>
      </c>
      <c r="L47" s="1">
        <v>13</v>
      </c>
      <c r="M47" s="1">
        <v>16</v>
      </c>
      <c r="N47" s="1">
        <f t="shared" si="6"/>
        <v>35848.230000000003</v>
      </c>
      <c r="O47" s="1">
        <v>20856.04</v>
      </c>
      <c r="P47" s="1">
        <v>14992.19</v>
      </c>
      <c r="Q47" s="45">
        <f t="shared" si="7"/>
        <v>515280.94131999998</v>
      </c>
      <c r="R47" s="7">
        <v>69874</v>
      </c>
      <c r="S47" s="11">
        <f t="shared" si="8"/>
        <v>430178.76</v>
      </c>
      <c r="T47" s="11">
        <f t="shared" si="9"/>
        <v>179906.28</v>
      </c>
      <c r="U47" s="28">
        <f t="shared" si="10"/>
        <v>250272.48</v>
      </c>
      <c r="V47" s="28">
        <f t="shared" si="11"/>
        <v>5217.2821199999998</v>
      </c>
      <c r="W47" s="7">
        <f t="shared" si="12"/>
        <v>10010.8992</v>
      </c>
      <c r="X47" s="8">
        <f t="shared" si="13"/>
        <v>14290</v>
      </c>
      <c r="Y47" s="7">
        <v>8700</v>
      </c>
      <c r="Z47" s="1">
        <f>L47*430</f>
        <v>5590</v>
      </c>
      <c r="AA47" s="8">
        <v>20000</v>
      </c>
      <c r="AB47" s="2">
        <v>3000</v>
      </c>
      <c r="AC47" s="46">
        <f t="shared" si="14"/>
        <v>74719.682232231993</v>
      </c>
      <c r="AD47" s="2">
        <v>50000</v>
      </c>
      <c r="AE47" s="2">
        <f>4.3%*U47+4.3%*W47+4.3%*Y47</f>
        <v>11566.285305599999</v>
      </c>
      <c r="AF47" s="2">
        <f t="shared" ref="AF47:AF48" si="16">4.8%*Q47+4.8%*Y47</f>
        <v>25151.085183359999</v>
      </c>
      <c r="AG47" s="2">
        <v>14755.6</v>
      </c>
      <c r="AH47" s="8">
        <f>AH49/C49*C47</f>
        <v>9637.0210970464141</v>
      </c>
      <c r="AI47" s="2">
        <f>M47*300</f>
        <v>4800</v>
      </c>
      <c r="AJ47" s="2">
        <v>13128</v>
      </c>
      <c r="AK47" s="8">
        <f t="shared" si="2"/>
        <v>11440.669760000001</v>
      </c>
      <c r="AL47" s="26">
        <f>1.2%*U47</f>
        <v>3003.2697600000001</v>
      </c>
      <c r="AM47" s="1">
        <f>9.6*K47</f>
        <v>278.39999999999998</v>
      </c>
      <c r="AN47" s="8"/>
      <c r="AO47" s="8">
        <v>32163</v>
      </c>
      <c r="AP47" s="8">
        <v>8259</v>
      </c>
      <c r="AQ47" s="7">
        <v>8159</v>
      </c>
      <c r="AR47" s="8">
        <v>320</v>
      </c>
      <c r="AS47" s="8">
        <v>600</v>
      </c>
      <c r="AT47" s="8">
        <v>200</v>
      </c>
      <c r="AU47" s="8">
        <v>478</v>
      </c>
      <c r="AV47" s="2">
        <v>1200</v>
      </c>
      <c r="AW47" s="7">
        <f t="shared" ref="AW47:AW48" si="17">AR47+AN47+AK47+AJ47+AI47+AH47+AF47+AE47+AC47+AB47+AA47+X47+Q47+AP47+AO47+AV47+AS47+AT47+AU47</f>
        <v>746233.6848982384</v>
      </c>
      <c r="AX47" s="1">
        <v>647982</v>
      </c>
      <c r="AY47" s="1">
        <v>9637.02</v>
      </c>
      <c r="AZ47" s="1">
        <v>88615</v>
      </c>
      <c r="BA47" s="7"/>
      <c r="BB47" s="1">
        <v>137</v>
      </c>
      <c r="BC47" s="1"/>
      <c r="BD47" s="1"/>
      <c r="BE47" s="44">
        <f t="shared" si="15"/>
        <v>746234.02</v>
      </c>
    </row>
    <row r="48" spans="1:57" ht="18.75" x14ac:dyDescent="0.3">
      <c r="A48" s="3" t="s">
        <v>5</v>
      </c>
      <c r="B48" s="3">
        <v>9</v>
      </c>
      <c r="C48" s="1">
        <v>106</v>
      </c>
      <c r="D48" s="1">
        <v>93</v>
      </c>
      <c r="E48" s="1">
        <v>19</v>
      </c>
      <c r="F48" s="1">
        <v>218</v>
      </c>
      <c r="G48" s="34">
        <f t="shared" si="3"/>
        <v>16186.607495069033</v>
      </c>
      <c r="H48" s="1">
        <f t="shared" si="4"/>
        <v>21557.276134122287</v>
      </c>
      <c r="I48" s="1">
        <v>31398</v>
      </c>
      <c r="J48" s="34">
        <f t="shared" si="5"/>
        <v>556581.43215239805</v>
      </c>
      <c r="K48" s="1">
        <v>37</v>
      </c>
      <c r="L48" s="1">
        <v>19</v>
      </c>
      <c r="M48" s="1">
        <v>18</v>
      </c>
      <c r="N48" s="1">
        <f t="shared" si="6"/>
        <v>44770.14</v>
      </c>
      <c r="O48" s="1">
        <v>27497.200000000001</v>
      </c>
      <c r="P48" s="1">
        <v>17272.939999999999</v>
      </c>
      <c r="Q48" s="45">
        <f t="shared" si="7"/>
        <v>625316.31911999988</v>
      </c>
      <c r="R48" s="7">
        <v>68865</v>
      </c>
      <c r="S48" s="11">
        <f t="shared" si="8"/>
        <v>537241.67999999993</v>
      </c>
      <c r="T48" s="11">
        <f t="shared" si="9"/>
        <v>207275.27999999997</v>
      </c>
      <c r="U48" s="28">
        <f t="shared" si="10"/>
        <v>329966.40000000002</v>
      </c>
      <c r="V48" s="28">
        <f t="shared" si="11"/>
        <v>6010.983119999999</v>
      </c>
      <c r="W48" s="7">
        <f t="shared" si="12"/>
        <v>13198.656000000001</v>
      </c>
      <c r="X48" s="8">
        <f t="shared" si="13"/>
        <v>19566</v>
      </c>
      <c r="Y48" s="7">
        <v>11396</v>
      </c>
      <c r="Z48" s="1">
        <f>L48*430</f>
        <v>8170</v>
      </c>
      <c r="AA48" s="8">
        <v>20000</v>
      </c>
      <c r="AB48" s="2">
        <v>3000</v>
      </c>
      <c r="AC48" s="46">
        <f t="shared" si="14"/>
        <v>90795.176706511993</v>
      </c>
      <c r="AD48" s="2">
        <v>45000</v>
      </c>
      <c r="AE48" s="2">
        <f>4.3%*U48+4.3%*W48+4.3%*Y48</f>
        <v>15246.125408000002</v>
      </c>
      <c r="AF48" s="2">
        <f t="shared" si="16"/>
        <v>30562.191317759996</v>
      </c>
      <c r="AG48" s="2">
        <v>35975</v>
      </c>
      <c r="AH48" s="8">
        <f>AH49/C49*C48</f>
        <v>13266.548523206751</v>
      </c>
      <c r="AI48" s="2">
        <f>M48*300</f>
        <v>5400</v>
      </c>
      <c r="AJ48" s="2">
        <v>13128</v>
      </c>
      <c r="AK48" s="8">
        <f>AL48+AM48+AQ48</f>
        <v>12473.7968</v>
      </c>
      <c r="AL48" s="26">
        <f>1.2%*U48</f>
        <v>3959.5968000000003</v>
      </c>
      <c r="AM48" s="1">
        <f>9.6*K48</f>
        <v>355.2</v>
      </c>
      <c r="AN48" s="8">
        <v>3789</v>
      </c>
      <c r="AO48" s="8">
        <v>32163</v>
      </c>
      <c r="AP48" s="8">
        <v>8259</v>
      </c>
      <c r="AQ48" s="7">
        <v>8159</v>
      </c>
      <c r="AR48" s="8">
        <v>320</v>
      </c>
      <c r="AS48" s="8">
        <v>600</v>
      </c>
      <c r="AT48" s="8">
        <v>200</v>
      </c>
      <c r="AU48" s="8">
        <v>478</v>
      </c>
      <c r="AV48" s="2">
        <v>1200</v>
      </c>
      <c r="AW48" s="7">
        <f t="shared" si="17"/>
        <v>895763.15787547862</v>
      </c>
      <c r="AX48" s="1">
        <v>784443</v>
      </c>
      <c r="AY48" s="1">
        <v>13266.55</v>
      </c>
      <c r="AZ48" s="1">
        <v>98054</v>
      </c>
      <c r="BA48" s="7">
        <v>1114.5</v>
      </c>
      <c r="BB48" s="1"/>
      <c r="BC48" s="1">
        <v>8461.08</v>
      </c>
      <c r="BD48" s="1">
        <v>4784</v>
      </c>
      <c r="BE48" s="44">
        <f t="shared" si="15"/>
        <v>895763.55</v>
      </c>
    </row>
    <row r="49" spans="1:57" ht="18.75" x14ac:dyDescent="0.3">
      <c r="A49" s="6" t="s">
        <v>46</v>
      </c>
      <c r="B49" s="6">
        <f>SUM(B44:B48)</f>
        <v>40</v>
      </c>
      <c r="C49" s="2">
        <f t="shared" ref="C49:E49" si="18">SUM(C44:C48)</f>
        <v>474</v>
      </c>
      <c r="D49" s="2">
        <f t="shared" si="18"/>
        <v>475</v>
      </c>
      <c r="E49" s="2">
        <f t="shared" si="18"/>
        <v>68</v>
      </c>
      <c r="F49" s="2">
        <f>SUM(F44:F48)</f>
        <v>1017</v>
      </c>
      <c r="G49" s="2">
        <v>75290</v>
      </c>
      <c r="H49" s="2">
        <v>100271</v>
      </c>
      <c r="I49" s="2">
        <f>SUM(I44:I48)</f>
        <v>147918</v>
      </c>
      <c r="J49" s="35">
        <f>SUM(J44:J48)</f>
        <v>2604014.4112426038</v>
      </c>
      <c r="K49" s="2">
        <f t="shared" ref="K49:Q49" si="19">SUM(K44:K48)</f>
        <v>167.5</v>
      </c>
      <c r="L49" s="2">
        <f t="shared" si="19"/>
        <v>84</v>
      </c>
      <c r="M49" s="2">
        <f t="shared" si="19"/>
        <v>83.5</v>
      </c>
      <c r="N49" s="2">
        <f t="shared" si="19"/>
        <v>202082.92000000004</v>
      </c>
      <c r="O49" s="2">
        <f t="shared" si="19"/>
        <v>124399.31999999999</v>
      </c>
      <c r="P49" s="2">
        <f t="shared" si="19"/>
        <v>77683.600000000006</v>
      </c>
      <c r="Q49" s="45">
        <f t="shared" si="19"/>
        <v>2713822.6063999999</v>
      </c>
      <c r="R49" s="8">
        <f>SUM(R44:R48)</f>
        <v>202082</v>
      </c>
      <c r="S49" s="30">
        <f t="shared" ref="S49:Z49" si="20">SUM(S44:S48)</f>
        <v>2424995.04</v>
      </c>
      <c r="T49" s="11">
        <f t="shared" si="9"/>
        <v>932203.20000000007</v>
      </c>
      <c r="U49" s="29">
        <f t="shared" si="20"/>
        <v>1492791.8400000003</v>
      </c>
      <c r="V49" s="29">
        <f>SUM(V44:V48)</f>
        <v>27033.892799999994</v>
      </c>
      <c r="W49" s="8">
        <f t="shared" si="20"/>
        <v>59711.673600000009</v>
      </c>
      <c r="X49" s="8">
        <f t="shared" si="20"/>
        <v>87368</v>
      </c>
      <c r="Y49" s="8">
        <f t="shared" si="20"/>
        <v>51248</v>
      </c>
      <c r="Z49" s="2">
        <f t="shared" si="20"/>
        <v>36120</v>
      </c>
      <c r="AA49" s="8">
        <f>SUM(AA44:AA48)</f>
        <v>100000</v>
      </c>
      <c r="AB49" s="2">
        <f>SUM(AB44:AB48)</f>
        <v>15000</v>
      </c>
      <c r="AC49" s="46">
        <f>SUM(AC44:AC48)</f>
        <v>394299.06847264001</v>
      </c>
      <c r="AD49" s="2">
        <v>285000</v>
      </c>
      <c r="AE49" s="2">
        <f>SUM(AE44:AE48)</f>
        <v>68961.315084800008</v>
      </c>
      <c r="AF49" s="2">
        <f>SUM(AF44:AF48)</f>
        <v>132723.3891072</v>
      </c>
      <c r="AG49" s="2">
        <f>SUM(AG44:AG48)</f>
        <v>109299</v>
      </c>
      <c r="AH49" s="2">
        <v>59324</v>
      </c>
      <c r="AI49" s="2">
        <f t="shared" ref="AI49:AW49" si="21">SUM(AI44:AI48)</f>
        <v>25050</v>
      </c>
      <c r="AJ49" s="2">
        <f t="shared" si="21"/>
        <v>65637</v>
      </c>
      <c r="AK49" s="8">
        <f t="shared" si="21"/>
        <v>60313.502080000006</v>
      </c>
      <c r="AL49" s="27">
        <f t="shared" si="21"/>
        <v>17913.502079999998</v>
      </c>
      <c r="AM49" s="9">
        <f t="shared" si="21"/>
        <v>1607.9999999999998</v>
      </c>
      <c r="AN49" s="8">
        <f t="shared" si="21"/>
        <v>8317</v>
      </c>
      <c r="AO49" s="8">
        <f t="shared" si="21"/>
        <v>160818</v>
      </c>
      <c r="AP49" s="8">
        <f t="shared" si="21"/>
        <v>41295</v>
      </c>
      <c r="AQ49" s="7">
        <f t="shared" si="21"/>
        <v>40792</v>
      </c>
      <c r="AR49" s="8">
        <f t="shared" si="21"/>
        <v>1600</v>
      </c>
      <c r="AS49" s="8">
        <f>SUM(AS44:AS48)</f>
        <v>3000</v>
      </c>
      <c r="AT49" s="8">
        <f>SUM(AT44:AT48)</f>
        <v>1000</v>
      </c>
      <c r="AU49" s="8">
        <f>SUM(AU44:AU48)</f>
        <v>2392</v>
      </c>
      <c r="AV49" s="2">
        <f t="shared" si="21"/>
        <v>6000</v>
      </c>
      <c r="AW49" s="7">
        <f t="shared" si="21"/>
        <v>3946920.8811446405</v>
      </c>
      <c r="AX49" s="7">
        <f>SUM(AX44:AX48)</f>
        <v>3430154</v>
      </c>
      <c r="AY49" s="7">
        <f>SUM(AY44:AY48)</f>
        <v>59324</v>
      </c>
      <c r="AZ49" s="1">
        <v>457443</v>
      </c>
      <c r="BA49" s="7">
        <f>SUM(BA44:BA48)</f>
        <v>5642.5</v>
      </c>
      <c r="BB49" s="42">
        <f>SUM(BB44:BB48)</f>
        <v>950</v>
      </c>
      <c r="BC49" s="42">
        <f>SUM(BC44:BC48)</f>
        <v>8461.08</v>
      </c>
      <c r="BD49" s="42">
        <f>SUM(BD44:BD48)</f>
        <v>5952</v>
      </c>
      <c r="BE49" s="44">
        <f>SUM(BE44:BE48)</f>
        <v>3946921</v>
      </c>
    </row>
    <row r="50" spans="1:57" ht="46.5" x14ac:dyDescent="0.35">
      <c r="A50" s="6" t="s">
        <v>46</v>
      </c>
      <c r="B50" s="6"/>
      <c r="C50" s="1"/>
      <c r="D50" s="1"/>
      <c r="E50" s="1"/>
      <c r="F50" s="1"/>
      <c r="G50" s="1"/>
      <c r="H50" s="1"/>
      <c r="I50" s="1"/>
      <c r="J50" s="7">
        <f>Q49+X49+AA49+AB49+AC49+AE49+AF49+AG49+AI49+AJ49+AK49+AH49+AN49+AR49+AV49</f>
        <v>3847714.88114464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36" t="s">
        <v>45</v>
      </c>
      <c r="AW50" s="37">
        <v>3946921</v>
      </c>
      <c r="AZ50">
        <v>442388</v>
      </c>
      <c r="BA50" t="s">
        <v>69</v>
      </c>
    </row>
    <row r="51" spans="1:57" x14ac:dyDescent="0.25">
      <c r="A51" s="1" t="s">
        <v>29</v>
      </c>
      <c r="B51" s="1"/>
      <c r="C51" s="1"/>
      <c r="D51" s="1"/>
      <c r="E51" s="1"/>
      <c r="F51" s="1"/>
      <c r="G51" s="1"/>
      <c r="H51" s="1"/>
      <c r="I51" s="1"/>
      <c r="J51" s="7">
        <f>J49-J50</f>
        <v>-1243700.4699020362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Z51">
        <v>88478</v>
      </c>
    </row>
    <row r="52" spans="1:57" x14ac:dyDescent="0.25">
      <c r="A52" s="1" t="s">
        <v>30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 t="s">
        <v>29</v>
      </c>
      <c r="AW52" s="8">
        <f>AW50-AW49</f>
        <v>0.11885535949841142</v>
      </c>
    </row>
    <row r="53" spans="1:57" x14ac:dyDescent="0.25">
      <c r="A53" s="1" t="s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57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2"/>
      <c r="V54" s="2"/>
      <c r="W54" s="1"/>
      <c r="X54" s="1"/>
      <c r="Y54" s="1"/>
      <c r="Z54" s="1"/>
      <c r="AA54" s="7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5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8" spans="1:57" ht="21" x14ac:dyDescent="0.35">
      <c r="E58" s="5"/>
      <c r="F58" s="5"/>
      <c r="G58" s="5"/>
      <c r="H58" s="5"/>
      <c r="I58" s="5"/>
      <c r="J58" s="5"/>
    </row>
    <row r="61" spans="1:57" ht="18.75" x14ac:dyDescent="0.3">
      <c r="A61" s="3"/>
      <c r="B61" s="3"/>
      <c r="C61" s="6"/>
      <c r="D61" s="3"/>
      <c r="E61" s="3"/>
      <c r="F61" s="6"/>
      <c r="G61" s="6"/>
      <c r="H61" s="6"/>
      <c r="I61" s="6"/>
      <c r="J61" s="3"/>
      <c r="K61" s="3"/>
      <c r="L61" s="3"/>
      <c r="M61" s="3"/>
      <c r="N61" s="6"/>
      <c r="O61" s="6"/>
      <c r="P61" s="6"/>
      <c r="Q61" s="6"/>
      <c r="R61" s="6"/>
      <c r="S61" s="10"/>
      <c r="T61" s="10"/>
      <c r="U61" s="6"/>
      <c r="V61" s="6"/>
      <c r="W61" s="6"/>
      <c r="X61" s="6"/>
      <c r="Y61" s="6"/>
      <c r="Z61" s="6"/>
      <c r="AA61" s="3"/>
      <c r="AB61" s="3"/>
      <c r="AC61" s="6"/>
      <c r="AD61" s="6"/>
      <c r="AE61" s="6"/>
      <c r="AF61" s="6"/>
      <c r="AG61" s="3"/>
      <c r="AH61" s="3"/>
      <c r="AI61" s="6"/>
      <c r="AJ61" s="3"/>
      <c r="AK61" s="3"/>
      <c r="AL61" s="25"/>
      <c r="AM61" s="6"/>
      <c r="AN61" s="31"/>
      <c r="AO61" s="31"/>
      <c r="AP61" s="31"/>
      <c r="AQ61" s="31"/>
      <c r="AR61" s="32"/>
      <c r="AS61" s="32"/>
      <c r="AT61" s="32"/>
      <c r="AU61" s="32"/>
      <c r="AV61" s="1"/>
      <c r="AW61" s="1"/>
    </row>
    <row r="62" spans="1:57" ht="18" x14ac:dyDescent="0.25">
      <c r="A62" s="4"/>
      <c r="B62" s="33"/>
      <c r="C62" s="1"/>
      <c r="D62" s="1"/>
      <c r="E62" s="1"/>
      <c r="F62" s="1"/>
      <c r="G62" s="34"/>
      <c r="H62" s="1"/>
      <c r="I62" s="1"/>
      <c r="J62" s="34"/>
      <c r="K62" s="1"/>
      <c r="L62" s="1"/>
      <c r="M62" s="1"/>
      <c r="N62" s="1"/>
      <c r="O62" s="1"/>
      <c r="P62" s="1"/>
      <c r="Q62" s="7"/>
      <c r="R62" s="7"/>
      <c r="S62" s="11"/>
      <c r="T62" s="11"/>
      <c r="U62" s="28"/>
      <c r="V62" s="28"/>
      <c r="W62" s="7"/>
      <c r="X62" s="7"/>
      <c r="Y62" s="7"/>
      <c r="Z62" s="1"/>
      <c r="AA62" s="7"/>
      <c r="AB62" s="1"/>
      <c r="AC62" s="1"/>
      <c r="AD62" s="1"/>
      <c r="AE62" s="1"/>
      <c r="AF62" s="1"/>
      <c r="AG62" s="1"/>
      <c r="AH62" s="1"/>
      <c r="AI62" s="1"/>
      <c r="AJ62" s="1"/>
      <c r="AK62" s="7"/>
      <c r="AL62" s="26"/>
      <c r="AM62" s="1"/>
      <c r="AN62" s="7"/>
      <c r="AO62" s="7"/>
      <c r="AP62" s="7"/>
      <c r="AQ62" s="7"/>
      <c r="AR62" s="7"/>
      <c r="AS62" s="7"/>
      <c r="AT62" s="7"/>
      <c r="AU62" s="7"/>
      <c r="AV62" s="1"/>
      <c r="AW62" s="7"/>
    </row>
    <row r="63" spans="1:57" ht="18.75" x14ac:dyDescent="0.3">
      <c r="A63" s="10"/>
      <c r="B63" s="10"/>
      <c r="C63" s="11"/>
      <c r="D63" s="11"/>
      <c r="E63" s="11"/>
      <c r="F63" s="11"/>
      <c r="G63" s="34"/>
      <c r="H63" s="1"/>
      <c r="I63" s="1"/>
      <c r="J63" s="34"/>
      <c r="K63" s="11"/>
      <c r="L63" s="11"/>
      <c r="M63" s="11"/>
      <c r="N63" s="11"/>
      <c r="O63" s="11"/>
      <c r="P63" s="11"/>
      <c r="Q63" s="7"/>
      <c r="R63" s="12"/>
      <c r="S63" s="11"/>
      <c r="T63" s="11"/>
      <c r="U63" s="28"/>
      <c r="V63" s="28"/>
      <c r="W63" s="12"/>
      <c r="X63" s="12"/>
      <c r="Y63" s="12"/>
      <c r="Z63" s="11"/>
      <c r="AA63" s="7"/>
      <c r="AB63" s="1"/>
      <c r="AC63" s="1"/>
      <c r="AD63" s="1"/>
      <c r="AE63" s="11"/>
      <c r="AF63" s="11"/>
      <c r="AG63" s="11"/>
      <c r="AH63" s="11"/>
      <c r="AI63" s="11"/>
      <c r="AJ63" s="7"/>
      <c r="AK63" s="7"/>
      <c r="AL63" s="26"/>
      <c r="AM63" s="1"/>
      <c r="AN63" s="7"/>
      <c r="AO63" s="7"/>
      <c r="AP63" s="7"/>
      <c r="AQ63" s="7"/>
      <c r="AR63" s="7"/>
      <c r="AS63" s="7"/>
      <c r="AT63" s="7"/>
      <c r="AU63" s="7"/>
      <c r="AV63" s="1"/>
      <c r="AW63" s="7"/>
    </row>
    <row r="64" spans="1:57" ht="18.75" x14ac:dyDescent="0.3">
      <c r="A64" s="3"/>
      <c r="B64" s="3"/>
      <c r="C64" s="1"/>
      <c r="D64" s="1"/>
      <c r="E64" s="1"/>
      <c r="F64" s="1"/>
      <c r="G64" s="34"/>
      <c r="H64" s="1"/>
      <c r="I64" s="1"/>
      <c r="J64" s="34"/>
      <c r="K64" s="1"/>
      <c r="L64" s="1"/>
      <c r="M64" s="1"/>
      <c r="N64" s="1"/>
      <c r="O64" s="1"/>
      <c r="P64" s="1"/>
      <c r="Q64" s="7"/>
      <c r="R64" s="7"/>
      <c r="S64" s="11"/>
      <c r="T64" s="11"/>
      <c r="U64" s="28"/>
      <c r="V64" s="28"/>
      <c r="W64" s="7"/>
      <c r="X64" s="7"/>
      <c r="Y64" s="7"/>
      <c r="Z64" s="1"/>
      <c r="AA64" s="7"/>
      <c r="AB64" s="1"/>
      <c r="AC64" s="1"/>
      <c r="AD64" s="1"/>
      <c r="AE64" s="1"/>
      <c r="AF64" s="1"/>
      <c r="AG64" s="1"/>
      <c r="AH64" s="1"/>
      <c r="AI64" s="1"/>
      <c r="AJ64" s="7"/>
      <c r="AK64" s="7"/>
      <c r="AL64" s="26"/>
      <c r="AM64" s="1"/>
      <c r="AN64" s="7"/>
      <c r="AO64" s="7"/>
      <c r="AP64" s="7"/>
      <c r="AQ64" s="7"/>
      <c r="AR64" s="7"/>
      <c r="AS64" s="7"/>
      <c r="AT64" s="7"/>
      <c r="AU64" s="7"/>
      <c r="AV64" s="1"/>
      <c r="AW64" s="7"/>
    </row>
    <row r="65" spans="1:49" ht="18.75" x14ac:dyDescent="0.3">
      <c r="A65" s="3"/>
      <c r="B65" s="3"/>
      <c r="C65" s="1"/>
      <c r="D65" s="1"/>
      <c r="E65" s="1"/>
      <c r="F65" s="1"/>
      <c r="G65" s="34"/>
      <c r="H65" s="1"/>
      <c r="I65" s="1"/>
      <c r="J65" s="34"/>
      <c r="K65" s="1"/>
      <c r="L65" s="1"/>
      <c r="M65" s="1"/>
      <c r="N65" s="1"/>
      <c r="O65" s="1"/>
      <c r="P65" s="1"/>
      <c r="Q65" s="7"/>
      <c r="R65" s="7"/>
      <c r="S65" s="11"/>
      <c r="T65" s="11"/>
      <c r="U65" s="28"/>
      <c r="V65" s="28"/>
      <c r="W65" s="7"/>
      <c r="X65" s="7"/>
      <c r="Y65" s="7"/>
      <c r="Z65" s="1"/>
      <c r="AA65" s="7"/>
      <c r="AB65" s="1"/>
      <c r="AC65" s="1"/>
      <c r="AD65" s="1"/>
      <c r="AE65" s="1"/>
      <c r="AF65" s="1"/>
      <c r="AG65" s="1"/>
      <c r="AH65" s="1"/>
      <c r="AI65" s="1"/>
      <c r="AJ65" s="7"/>
      <c r="AK65" s="7"/>
      <c r="AL65" s="26"/>
      <c r="AM65" s="1"/>
      <c r="AN65" s="7"/>
      <c r="AO65" s="7"/>
      <c r="AP65" s="7"/>
      <c r="AQ65" s="7"/>
      <c r="AR65" s="7"/>
      <c r="AS65" s="7"/>
      <c r="AT65" s="7"/>
      <c r="AU65" s="7"/>
      <c r="AV65" s="1"/>
      <c r="AW65" s="7"/>
    </row>
    <row r="66" spans="1:49" ht="18.75" x14ac:dyDescent="0.3">
      <c r="A66" s="3"/>
      <c r="B66" s="3"/>
      <c r="C66" s="1"/>
      <c r="D66" s="1"/>
      <c r="E66" s="1"/>
      <c r="F66" s="1"/>
      <c r="G66" s="34"/>
      <c r="H66" s="1"/>
      <c r="I66" s="1"/>
      <c r="J66" s="34"/>
      <c r="K66" s="1"/>
      <c r="L66" s="1"/>
      <c r="M66" s="1"/>
      <c r="N66" s="1"/>
      <c r="O66" s="1"/>
      <c r="P66" s="1"/>
      <c r="Q66" s="7"/>
      <c r="R66" s="7"/>
      <c r="S66" s="11"/>
      <c r="T66" s="11"/>
      <c r="U66" s="28"/>
      <c r="V66" s="28"/>
      <c r="W66" s="7"/>
      <c r="X66" s="7"/>
      <c r="Y66" s="7"/>
      <c r="Z66" s="1"/>
      <c r="AA66" s="7"/>
      <c r="AB66" s="1"/>
      <c r="AC66" s="1"/>
      <c r="AD66" s="1"/>
      <c r="AE66" s="1"/>
      <c r="AF66" s="1"/>
      <c r="AG66" s="1"/>
      <c r="AH66" s="1"/>
      <c r="AI66" s="1"/>
      <c r="AJ66" s="1"/>
      <c r="AK66" s="7"/>
      <c r="AL66" s="26"/>
      <c r="AM66" s="1"/>
      <c r="AN66" s="7"/>
      <c r="AO66" s="7"/>
      <c r="AP66" s="7"/>
      <c r="AQ66" s="7"/>
      <c r="AR66" s="7"/>
      <c r="AS66" s="7"/>
      <c r="AT66" s="7"/>
      <c r="AU66" s="7"/>
      <c r="AV66" s="1"/>
      <c r="AW66" s="7"/>
    </row>
    <row r="67" spans="1:49" ht="18.75" x14ac:dyDescent="0.3">
      <c r="A67" s="3"/>
      <c r="B67" s="3"/>
      <c r="C67" s="1"/>
      <c r="D67" s="1"/>
      <c r="E67" s="1"/>
      <c r="F67" s="1"/>
      <c r="G67" s="34"/>
      <c r="H67" s="1"/>
      <c r="I67" s="1"/>
      <c r="J67" s="34"/>
      <c r="K67" s="1"/>
      <c r="L67" s="1"/>
      <c r="M67" s="1"/>
      <c r="N67" s="1"/>
      <c r="O67" s="1"/>
      <c r="P67" s="1"/>
      <c r="Q67" s="7"/>
      <c r="R67" s="7"/>
      <c r="S67" s="11"/>
      <c r="T67" s="11"/>
      <c r="U67" s="28"/>
      <c r="V67" s="28"/>
      <c r="W67" s="7"/>
      <c r="X67" s="7"/>
      <c r="Y67" s="7"/>
      <c r="Z67" s="1"/>
      <c r="AA67" s="7"/>
      <c r="AB67" s="1"/>
      <c r="AC67" s="1"/>
      <c r="AD67" s="1"/>
      <c r="AE67" s="1"/>
      <c r="AF67" s="1"/>
      <c r="AG67" s="1"/>
      <c r="AH67" s="1"/>
      <c r="AI67" s="1"/>
      <c r="AJ67" s="1"/>
      <c r="AK67" s="7"/>
      <c r="AL67" s="26"/>
      <c r="AM67" s="1"/>
      <c r="AN67" s="7"/>
      <c r="AO67" s="7"/>
      <c r="AP67" s="7"/>
      <c r="AQ67" s="7"/>
      <c r="AR67" s="7"/>
      <c r="AS67" s="7"/>
      <c r="AT67" s="7"/>
      <c r="AU67" s="7"/>
      <c r="AV67" s="1"/>
      <c r="AW67" s="7"/>
    </row>
    <row r="68" spans="1:49" ht="18.75" x14ac:dyDescent="0.3">
      <c r="A68" s="6"/>
      <c r="B68" s="6"/>
      <c r="C68" s="2"/>
      <c r="D68" s="2"/>
      <c r="E68" s="2"/>
      <c r="F68" s="2"/>
      <c r="G68" s="2"/>
      <c r="H68" s="2"/>
      <c r="I68" s="2"/>
      <c r="J68" s="35"/>
      <c r="K68" s="2"/>
      <c r="L68" s="2"/>
      <c r="M68" s="2"/>
      <c r="N68" s="2"/>
      <c r="O68" s="2"/>
      <c r="P68" s="2"/>
      <c r="Q68" s="8"/>
      <c r="R68" s="8"/>
      <c r="S68" s="30"/>
      <c r="T68" s="30"/>
      <c r="U68" s="29"/>
      <c r="V68" s="29"/>
      <c r="W68" s="8"/>
      <c r="X68" s="8"/>
      <c r="Y68" s="8"/>
      <c r="Z68" s="2"/>
      <c r="AA68" s="7"/>
      <c r="AB68" s="2"/>
      <c r="AC68" s="2"/>
      <c r="AD68" s="2"/>
      <c r="AE68" s="2"/>
      <c r="AF68" s="2"/>
      <c r="AG68" s="2"/>
      <c r="AH68" s="2"/>
      <c r="AI68" s="2"/>
      <c r="AJ68" s="2"/>
      <c r="AK68" s="8"/>
      <c r="AL68" s="27"/>
      <c r="AM68" s="9"/>
      <c r="AN68" s="7"/>
      <c r="AO68" s="7"/>
      <c r="AP68" s="7"/>
      <c r="AQ68" s="7"/>
      <c r="AR68" s="7"/>
      <c r="AS68" s="7"/>
      <c r="AT68" s="7"/>
      <c r="AU68" s="7"/>
      <c r="AV68" s="1"/>
      <c r="AW68" s="7"/>
    </row>
    <row r="69" spans="1:49" ht="21" x14ac:dyDescent="0.35">
      <c r="A69" s="6"/>
      <c r="B69" s="6"/>
      <c r="C69" s="1"/>
      <c r="D69" s="1"/>
      <c r="E69" s="1"/>
      <c r="F69" s="1"/>
      <c r="G69" s="1"/>
      <c r="H69" s="1"/>
      <c r="I69" s="1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36"/>
      <c r="AW69" s="37"/>
    </row>
    <row r="70" spans="1:49" x14ac:dyDescent="0.25">
      <c r="A70" s="1"/>
      <c r="B70" s="1"/>
      <c r="C70" s="1"/>
      <c r="D70" s="1"/>
      <c r="E70" s="1"/>
      <c r="F70" s="1"/>
      <c r="G70" s="1"/>
      <c r="H70" s="1"/>
      <c r="I70" s="1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8"/>
    </row>
    <row r="72" spans="1:4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2"/>
      <c r="V73" s="2"/>
      <c r="W73" s="1"/>
      <c r="X73" s="1"/>
      <c r="Y73" s="1"/>
      <c r="Z73" s="1"/>
      <c r="AA73" s="7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</sheetData>
  <pageMargins left="0.7" right="0.7" top="0.75" bottom="0.75" header="0.3" footer="0.3"/>
  <pageSetup paperSize="9" scale="5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Prolet</cp:lastModifiedBy>
  <cp:lastPrinted>2021-04-19T11:19:53Z</cp:lastPrinted>
  <dcterms:created xsi:type="dcterms:W3CDTF">2016-11-11T12:50:20Z</dcterms:created>
  <dcterms:modified xsi:type="dcterms:W3CDTF">2021-04-21T05:56:04Z</dcterms:modified>
</cp:coreProperties>
</file>